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6_Decontamination_data/"/>
    </mc:Choice>
  </mc:AlternateContent>
  <xr:revisionPtr revIDLastSave="395" documentId="11_7EE8686FAE32EC76237E4ED53ED6AC73A0917451" xr6:coauthVersionLast="47" xr6:coauthVersionMax="47" xr10:uidLastSave="{6FFA5494-2DCD-4139-9A04-6CBB7B424804}"/>
  <bookViews>
    <workbookView xWindow="28680" yWindow="-120" windowWidth="29040" windowHeight="15840" activeTab="2" xr2:uid="{00000000-000D-0000-FFFF-FFFF00000000}"/>
  </bookViews>
  <sheets>
    <sheet name="raw" sheetId="1" r:id="rId1"/>
    <sheet name="Sheet2" sheetId="8" r:id="rId2"/>
    <sheet name="Calculations" sheetId="3" r:id="rId3"/>
    <sheet name="Calibration" sheetId="9" r:id="rId4"/>
    <sheet name="Calculated Data" sheetId="4" r:id="rId5"/>
    <sheet name="Percentage data" sheetId="5" r:id="rId6"/>
    <sheet name="LOQ data" sheetId="6" r:id="rId7"/>
    <sheet name="ValueList_Helper" sheetId="2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7" i="3" l="1"/>
  <c r="BE3" i="3"/>
  <c r="EI3" i="8"/>
  <c r="EI13" i="8" s="1"/>
  <c r="G23" i="9"/>
  <c r="AO94" i="1"/>
  <c r="BL3" i="3"/>
  <c r="AD2" i="5"/>
  <c r="AE3" i="5"/>
  <c r="AE4" i="5"/>
  <c r="AE5" i="5"/>
  <c r="AE6" i="5"/>
  <c r="AE7" i="5"/>
  <c r="AE8" i="5"/>
  <c r="AE9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2" i="5"/>
  <c r="H3" i="3"/>
  <c r="AR94" i="1"/>
  <c r="AL94" i="1"/>
  <c r="AI94" i="1"/>
  <c r="AF94" i="1"/>
  <c r="AC94" i="1"/>
  <c r="Z94" i="1"/>
  <c r="W94" i="1"/>
  <c r="T94" i="1"/>
  <c r="Q94" i="1"/>
  <c r="N94" i="1"/>
  <c r="K94" i="1"/>
  <c r="H94" i="1"/>
  <c r="AN3" i="4" l="1"/>
  <c r="AI3" i="4"/>
  <c r="AD3" i="4"/>
  <c r="AA35" i="5"/>
  <c r="W2" i="5"/>
  <c r="K40" i="4" l="1"/>
  <c r="S3" i="8" l="1"/>
  <c r="P40" i="4" l="1"/>
  <c r="B51" i="4"/>
  <c r="X4" i="6"/>
  <c r="U5" i="6"/>
  <c r="R4" i="6"/>
  <c r="O5" i="6"/>
  <c r="L4" i="6"/>
  <c r="I5" i="6"/>
  <c r="F4" i="6"/>
  <c r="W5" i="6"/>
  <c r="X5" i="6" s="1"/>
  <c r="W4" i="6"/>
  <c r="T5" i="6"/>
  <c r="T4" i="6"/>
  <c r="U4" i="6" s="1"/>
  <c r="Q5" i="6"/>
  <c r="R5" i="6" s="1"/>
  <c r="Q4" i="6"/>
  <c r="N5" i="6"/>
  <c r="N4" i="6"/>
  <c r="O4" i="6" s="1"/>
  <c r="K5" i="6"/>
  <c r="L5" i="6" s="1"/>
  <c r="K4" i="6"/>
  <c r="H5" i="6"/>
  <c r="H4" i="6"/>
  <c r="I4" i="6" s="1"/>
  <c r="E5" i="6"/>
  <c r="F5" i="6" s="1"/>
  <c r="E4" i="6"/>
  <c r="B5" i="6"/>
  <c r="C5" i="6" s="1"/>
  <c r="B4" i="6"/>
  <c r="C4" i="6" s="1"/>
  <c r="F35" i="3"/>
  <c r="A13" i="6" l="1"/>
  <c r="C8" i="6" l="1"/>
  <c r="F52" i="4" s="1"/>
  <c r="F54" i="4" s="1"/>
  <c r="C7" i="6"/>
  <c r="F8" i="6"/>
  <c r="K52" i="4" s="1"/>
  <c r="F40" i="4" l="1"/>
  <c r="AO40" i="4"/>
  <c r="AP40" i="4" s="1"/>
  <c r="AJ40" i="4"/>
  <c r="AK40" i="4" s="1"/>
  <c r="AE40" i="4"/>
  <c r="Z40" i="4"/>
  <c r="U40" i="4"/>
  <c r="Q40" i="4"/>
  <c r="L40" i="4"/>
  <c r="V40" i="4" l="1"/>
  <c r="AA40" i="4"/>
  <c r="AF40" i="4"/>
  <c r="G40" i="4"/>
  <c r="F66" i="4"/>
  <c r="AU42" i="8" l="1"/>
  <c r="AT42" i="8"/>
  <c r="M79" i="9" l="1"/>
  <c r="L79" i="9"/>
  <c r="N79" i="9" s="1"/>
  <c r="P79" i="9" s="1"/>
  <c r="N78" i="9"/>
  <c r="P78" i="9" s="1"/>
  <c r="M78" i="9"/>
  <c r="L78" i="9"/>
  <c r="N77" i="9"/>
  <c r="P77" i="9" s="1"/>
  <c r="M77" i="9"/>
  <c r="L77" i="9"/>
  <c r="M76" i="9"/>
  <c r="L76" i="9"/>
  <c r="N76" i="9" s="1"/>
  <c r="P76" i="9" s="1"/>
  <c r="M75" i="9"/>
  <c r="L75" i="9"/>
  <c r="N75" i="9" s="1"/>
  <c r="P75" i="9" s="1"/>
  <c r="N74" i="9"/>
  <c r="P74" i="9" s="1"/>
  <c r="M74" i="9"/>
  <c r="L74" i="9"/>
  <c r="N73" i="9"/>
  <c r="P73" i="9" s="1"/>
  <c r="M73" i="9"/>
  <c r="L73" i="9"/>
  <c r="M72" i="9"/>
  <c r="L72" i="9"/>
  <c r="N72" i="9" s="1"/>
  <c r="P72" i="9" s="1"/>
  <c r="S71" i="9"/>
  <c r="R71" i="9"/>
  <c r="M71" i="9"/>
  <c r="L71" i="9"/>
  <c r="M67" i="9"/>
  <c r="L67" i="9"/>
  <c r="M66" i="9"/>
  <c r="L66" i="9"/>
  <c r="M65" i="9"/>
  <c r="L65" i="9"/>
  <c r="M64" i="9"/>
  <c r="L64" i="9"/>
  <c r="M63" i="9"/>
  <c r="L63" i="9"/>
  <c r="M62" i="9"/>
  <c r="L62" i="9"/>
  <c r="M61" i="9"/>
  <c r="L61" i="9"/>
  <c r="M60" i="9"/>
  <c r="L60" i="9"/>
  <c r="S59" i="9"/>
  <c r="R59" i="9"/>
  <c r="N59" i="9" s="1"/>
  <c r="M59" i="9"/>
  <c r="L59" i="9"/>
  <c r="M55" i="9"/>
  <c r="L55" i="9"/>
  <c r="N55" i="9" s="1"/>
  <c r="P55" i="9" s="1"/>
  <c r="M54" i="9"/>
  <c r="L54" i="9"/>
  <c r="N54" i="9" s="1"/>
  <c r="P54" i="9" s="1"/>
  <c r="N53" i="9"/>
  <c r="P53" i="9" s="1"/>
  <c r="M53" i="9"/>
  <c r="L53" i="9"/>
  <c r="N52" i="9"/>
  <c r="P52" i="9" s="1"/>
  <c r="M52" i="9"/>
  <c r="L52" i="9"/>
  <c r="N51" i="9"/>
  <c r="P51" i="9" s="1"/>
  <c r="M51" i="9"/>
  <c r="L51" i="9"/>
  <c r="N50" i="9"/>
  <c r="P50" i="9" s="1"/>
  <c r="M50" i="9"/>
  <c r="L50" i="9"/>
  <c r="M49" i="9"/>
  <c r="L49" i="9"/>
  <c r="N49" i="9" s="1"/>
  <c r="P49" i="9" s="1"/>
  <c r="M48" i="9"/>
  <c r="L48" i="9"/>
  <c r="N48" i="9" s="1"/>
  <c r="P48" i="9" s="1"/>
  <c r="S47" i="9"/>
  <c r="R47" i="9"/>
  <c r="M47" i="9"/>
  <c r="L47" i="9"/>
  <c r="N47" i="9" s="1"/>
  <c r="M43" i="9"/>
  <c r="L43" i="9"/>
  <c r="M42" i="9"/>
  <c r="L42" i="9"/>
  <c r="M41" i="9"/>
  <c r="L41" i="9"/>
  <c r="M40" i="9"/>
  <c r="L40" i="9"/>
  <c r="M39" i="9"/>
  <c r="L39" i="9"/>
  <c r="M38" i="9"/>
  <c r="L38" i="9"/>
  <c r="M37" i="9"/>
  <c r="L37" i="9"/>
  <c r="M36" i="9"/>
  <c r="L36" i="9"/>
  <c r="U35" i="9"/>
  <c r="S35" i="9"/>
  <c r="R35" i="9"/>
  <c r="T35" i="9" s="1"/>
  <c r="M35" i="9"/>
  <c r="L35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T23" i="9"/>
  <c r="S23" i="9"/>
  <c r="U23" i="9" s="1"/>
  <c r="R23" i="9"/>
  <c r="M23" i="9"/>
  <c r="L23" i="9"/>
  <c r="N23" i="9" s="1"/>
  <c r="E16" i="9"/>
  <c r="L16" i="9" s="1"/>
  <c r="P16" i="9" s="1"/>
  <c r="T16" i="9" s="1"/>
  <c r="W16" i="9" s="1"/>
  <c r="Z16" i="9" s="1"/>
  <c r="AC16" i="9" s="1"/>
  <c r="AF16" i="9" s="1"/>
  <c r="AI16" i="9" s="1"/>
  <c r="L15" i="9"/>
  <c r="P15" i="9" s="1"/>
  <c r="F30" i="9" s="1"/>
  <c r="E15" i="9"/>
  <c r="F15" i="9" s="1"/>
  <c r="L14" i="9"/>
  <c r="P14" i="9" s="1"/>
  <c r="F29" i="9" s="1"/>
  <c r="F53" i="9" s="1"/>
  <c r="F14" i="9"/>
  <c r="E14" i="9"/>
  <c r="E13" i="9"/>
  <c r="L13" i="9" s="1"/>
  <c r="P13" i="9" s="1"/>
  <c r="F28" i="9" s="1"/>
  <c r="E12" i="9"/>
  <c r="L12" i="9" s="1"/>
  <c r="P12" i="9" s="1"/>
  <c r="F27" i="9" s="1"/>
  <c r="F51" i="9" s="1"/>
  <c r="L11" i="9"/>
  <c r="P11" i="9" s="1"/>
  <c r="F26" i="9" s="1"/>
  <c r="E11" i="9"/>
  <c r="F11" i="9" s="1"/>
  <c r="E10" i="9"/>
  <c r="F10" i="9" s="1"/>
  <c r="L9" i="9"/>
  <c r="P9" i="9" s="1"/>
  <c r="E9" i="9"/>
  <c r="F9" i="9" s="1"/>
  <c r="E8" i="9"/>
  <c r="F8" i="9" s="1"/>
  <c r="EU3" i="8"/>
  <c r="DW3" i="8"/>
  <c r="DK3" i="8"/>
  <c r="CY3" i="8"/>
  <c r="CM3" i="8"/>
  <c r="CA3" i="8"/>
  <c r="BC3" i="8"/>
  <c r="BO3" i="8"/>
  <c r="AQ3" i="8"/>
  <c r="AE3" i="8"/>
  <c r="F13" i="9" l="1"/>
  <c r="O23" i="9"/>
  <c r="N25" i="9"/>
  <c r="O25" i="9" s="1"/>
  <c r="N27" i="9"/>
  <c r="O27" i="9" s="1"/>
  <c r="N29" i="9"/>
  <c r="O29" i="9" s="1"/>
  <c r="N31" i="9"/>
  <c r="O31" i="9" s="1"/>
  <c r="N36" i="9"/>
  <c r="O36" i="9" s="1"/>
  <c r="N38" i="9"/>
  <c r="O38" i="9" s="1"/>
  <c r="N40" i="9"/>
  <c r="O40" i="9" s="1"/>
  <c r="N42" i="9"/>
  <c r="O42" i="9" s="1"/>
  <c r="O47" i="9"/>
  <c r="L8" i="9"/>
  <c r="P8" i="9" s="1"/>
  <c r="T8" i="9" s="1"/>
  <c r="W8" i="9" s="1"/>
  <c r="Z8" i="9" s="1"/>
  <c r="AC8" i="9" s="1"/>
  <c r="AF8" i="9" s="1"/>
  <c r="AI8" i="9" s="1"/>
  <c r="L10" i="9"/>
  <c r="P10" i="9" s="1"/>
  <c r="F12" i="9"/>
  <c r="M12" i="9" s="1"/>
  <c r="Q12" i="9" s="1"/>
  <c r="G27" i="9" s="1"/>
  <c r="G51" i="9" s="1"/>
  <c r="F16" i="9"/>
  <c r="M16" i="9" s="1"/>
  <c r="Q16" i="9" s="1"/>
  <c r="N24" i="9"/>
  <c r="O24" i="9" s="1"/>
  <c r="N26" i="9"/>
  <c r="O26" i="9" s="1"/>
  <c r="N28" i="9"/>
  <c r="O28" i="9" s="1"/>
  <c r="N30" i="9"/>
  <c r="O30" i="9" s="1"/>
  <c r="N35" i="9"/>
  <c r="O35" i="9" s="1"/>
  <c r="N37" i="9"/>
  <c r="O37" i="9" s="1"/>
  <c r="N39" i="9"/>
  <c r="O39" i="9" s="1"/>
  <c r="N41" i="9"/>
  <c r="O41" i="9" s="1"/>
  <c r="N43" i="9"/>
  <c r="O43" i="9" s="1"/>
  <c r="N71" i="9"/>
  <c r="P59" i="9"/>
  <c r="O59" i="9"/>
  <c r="F23" i="9"/>
  <c r="F25" i="9"/>
  <c r="T10" i="9"/>
  <c r="W10" i="9" s="1"/>
  <c r="Z10" i="9" s="1"/>
  <c r="AC10" i="9" s="1"/>
  <c r="AF10" i="9" s="1"/>
  <c r="AI10" i="9" s="1"/>
  <c r="F24" i="9"/>
  <c r="T9" i="9"/>
  <c r="W9" i="9" s="1"/>
  <c r="Z9" i="9" s="1"/>
  <c r="AC9" i="9" s="1"/>
  <c r="AF9" i="9" s="1"/>
  <c r="AI9" i="9" s="1"/>
  <c r="F38" i="9"/>
  <c r="F42" i="9"/>
  <c r="M9" i="9"/>
  <c r="Q9" i="9" s="1"/>
  <c r="M10" i="9"/>
  <c r="Q10" i="9" s="1"/>
  <c r="M11" i="9"/>
  <c r="Q11" i="9" s="1"/>
  <c r="G26" i="9" s="1"/>
  <c r="T12" i="9"/>
  <c r="W12" i="9" s="1"/>
  <c r="Z12" i="9" s="1"/>
  <c r="AC12" i="9" s="1"/>
  <c r="AF12" i="9" s="1"/>
  <c r="AI12" i="9" s="1"/>
  <c r="M13" i="9"/>
  <c r="T14" i="9"/>
  <c r="W14" i="9" s="1"/>
  <c r="Z14" i="9" s="1"/>
  <c r="AC14" i="9" s="1"/>
  <c r="AF14" i="9" s="1"/>
  <c r="AI14" i="9" s="1"/>
  <c r="M15" i="9"/>
  <c r="O49" i="9"/>
  <c r="Q49" i="9" s="1"/>
  <c r="O51" i="9"/>
  <c r="Q51" i="9" s="1"/>
  <c r="O53" i="9"/>
  <c r="Q53" i="9" s="1"/>
  <c r="O55" i="9"/>
  <c r="O72" i="9"/>
  <c r="Q72" i="9" s="1"/>
  <c r="O74" i="9"/>
  <c r="Q74" i="9" s="1"/>
  <c r="O76" i="9"/>
  <c r="Q76" i="9" s="1"/>
  <c r="O78" i="9"/>
  <c r="Q78" i="9" s="1"/>
  <c r="F40" i="9"/>
  <c r="Q55" i="9"/>
  <c r="F39" i="9"/>
  <c r="Q13" i="9"/>
  <c r="G28" i="9" s="1"/>
  <c r="F41" i="9"/>
  <c r="Q15" i="9"/>
  <c r="G30" i="9" s="1"/>
  <c r="F31" i="9"/>
  <c r="P23" i="9"/>
  <c r="Q23" i="9" s="1"/>
  <c r="P26" i="9"/>
  <c r="Q26" i="9" s="1"/>
  <c r="P27" i="9"/>
  <c r="Q27" i="9" s="1"/>
  <c r="P29" i="9"/>
  <c r="Q29" i="9" s="1"/>
  <c r="P30" i="9"/>
  <c r="Q30" i="9" s="1"/>
  <c r="P31" i="9"/>
  <c r="Q31" i="9" s="1"/>
  <c r="P37" i="9"/>
  <c r="Q37" i="9" s="1"/>
  <c r="P38" i="9"/>
  <c r="Q38" i="9" s="1"/>
  <c r="P40" i="9"/>
  <c r="Q40" i="9" s="1"/>
  <c r="P41" i="9"/>
  <c r="Q41" i="9" s="1"/>
  <c r="P42" i="9"/>
  <c r="Q42" i="9" s="1"/>
  <c r="P47" i="9"/>
  <c r="F50" i="9"/>
  <c r="Q50" i="9"/>
  <c r="F52" i="9"/>
  <c r="F54" i="9"/>
  <c r="N60" i="9"/>
  <c r="N61" i="9"/>
  <c r="N62" i="9"/>
  <c r="N63" i="9"/>
  <c r="N64" i="9"/>
  <c r="N65" i="9"/>
  <c r="N66" i="9"/>
  <c r="N67" i="9"/>
  <c r="T11" i="9"/>
  <c r="W11" i="9" s="1"/>
  <c r="Z11" i="9" s="1"/>
  <c r="AC11" i="9" s="1"/>
  <c r="AF11" i="9" s="1"/>
  <c r="AI11" i="9" s="1"/>
  <c r="T13" i="9"/>
  <c r="W13" i="9" s="1"/>
  <c r="Z13" i="9" s="1"/>
  <c r="AC13" i="9" s="1"/>
  <c r="AF13" i="9" s="1"/>
  <c r="AI13" i="9" s="1"/>
  <c r="M14" i="9"/>
  <c r="Q14" i="9" s="1"/>
  <c r="G29" i="9" s="1"/>
  <c r="G53" i="9" s="1"/>
  <c r="T15" i="9"/>
  <c r="W15" i="9" s="1"/>
  <c r="Z15" i="9" s="1"/>
  <c r="AC15" i="9" s="1"/>
  <c r="AF15" i="9" s="1"/>
  <c r="AI15" i="9" s="1"/>
  <c r="O48" i="9"/>
  <c r="Q48" i="9" s="1"/>
  <c r="O50" i="9"/>
  <c r="O52" i="9"/>
  <c r="Q52" i="9" s="1"/>
  <c r="O54" i="9"/>
  <c r="Q54" i="9" s="1"/>
  <c r="O73" i="9"/>
  <c r="Q73" i="9" s="1"/>
  <c r="O75" i="9"/>
  <c r="Q75" i="9" s="1"/>
  <c r="O77" i="9"/>
  <c r="Q77" i="9" s="1"/>
  <c r="O79" i="9"/>
  <c r="Q79" i="9" s="1"/>
  <c r="Q47" i="9" l="1"/>
  <c r="P36" i="9"/>
  <c r="Q36" i="9" s="1"/>
  <c r="P25" i="9"/>
  <c r="Q25" i="9" s="1"/>
  <c r="M8" i="9"/>
  <c r="Q8" i="9" s="1"/>
  <c r="P43" i="9"/>
  <c r="Q43" i="9" s="1"/>
  <c r="P39" i="9"/>
  <c r="Q39" i="9" s="1"/>
  <c r="P35" i="9"/>
  <c r="Q35" i="9" s="1"/>
  <c r="P28" i="9"/>
  <c r="Q28" i="9" s="1"/>
  <c r="P24" i="9"/>
  <c r="Q24" i="9" s="1"/>
  <c r="O71" i="9"/>
  <c r="P71" i="9"/>
  <c r="Q71" i="9" s="1"/>
  <c r="O66" i="9"/>
  <c r="P66" i="9"/>
  <c r="O62" i="9"/>
  <c r="P62" i="9"/>
  <c r="Q62" i="9" s="1"/>
  <c r="G54" i="9"/>
  <c r="G50" i="9"/>
  <c r="G41" i="9"/>
  <c r="F65" i="9"/>
  <c r="G65" i="9" s="1"/>
  <c r="F77" i="9"/>
  <c r="G38" i="9"/>
  <c r="F62" i="9"/>
  <c r="G62" i="9" s="1"/>
  <c r="F74" i="9"/>
  <c r="G74" i="9" s="1"/>
  <c r="F47" i="9"/>
  <c r="F35" i="9"/>
  <c r="O63" i="9"/>
  <c r="P63" i="9"/>
  <c r="O65" i="9"/>
  <c r="P65" i="9"/>
  <c r="Q65" i="9" s="1"/>
  <c r="O61" i="9"/>
  <c r="P61" i="9"/>
  <c r="G31" i="9"/>
  <c r="F43" i="9"/>
  <c r="F55" i="9"/>
  <c r="G55" i="9" s="1"/>
  <c r="G24" i="9"/>
  <c r="F36" i="9"/>
  <c r="F48" i="9"/>
  <c r="G25" i="9"/>
  <c r="F37" i="9"/>
  <c r="F49" i="9"/>
  <c r="O67" i="9"/>
  <c r="P67" i="9"/>
  <c r="Q67" i="9" s="1"/>
  <c r="G39" i="9"/>
  <c r="F63" i="9"/>
  <c r="F75" i="9"/>
  <c r="O64" i="9"/>
  <c r="P64" i="9"/>
  <c r="O60" i="9"/>
  <c r="P60" i="9"/>
  <c r="Q60" i="9" s="1"/>
  <c r="G52" i="9"/>
  <c r="G40" i="9"/>
  <c r="F64" i="9"/>
  <c r="F76" i="9"/>
  <c r="G42" i="9"/>
  <c r="F66" i="9"/>
  <c r="F78" i="9"/>
  <c r="Q59" i="9"/>
  <c r="G76" i="9" l="1"/>
  <c r="G75" i="9"/>
  <c r="G48" i="9"/>
  <c r="G64" i="9"/>
  <c r="G63" i="9"/>
  <c r="G47" i="9"/>
  <c r="Q66" i="9"/>
  <c r="G43" i="9"/>
  <c r="F67" i="9"/>
  <c r="F79" i="9"/>
  <c r="G35" i="9"/>
  <c r="F71" i="9"/>
  <c r="F59" i="9"/>
  <c r="G78" i="9"/>
  <c r="G49" i="9"/>
  <c r="G36" i="9"/>
  <c r="F60" i="9"/>
  <c r="F72" i="9"/>
  <c r="G66" i="9"/>
  <c r="Q64" i="9"/>
  <c r="G37" i="9"/>
  <c r="F61" i="9"/>
  <c r="G61" i="9" s="1"/>
  <c r="F73" i="9"/>
  <c r="G73" i="9" s="1"/>
  <c r="Q61" i="9"/>
  <c r="Q63" i="9"/>
  <c r="G77" i="9"/>
  <c r="G72" i="9" l="1"/>
  <c r="G79" i="9"/>
  <c r="G60" i="9"/>
  <c r="G67" i="9"/>
  <c r="G59" i="9"/>
  <c r="G71" i="9"/>
  <c r="J13" i="8" l="1"/>
  <c r="EL42" i="8"/>
  <c r="EL41" i="8"/>
  <c r="EL40" i="8"/>
  <c r="EL39" i="8"/>
  <c r="EL38" i="8"/>
  <c r="EL37" i="8"/>
  <c r="EL36" i="8"/>
  <c r="EL35" i="8"/>
  <c r="EL34" i="8"/>
  <c r="EL33" i="8"/>
  <c r="EL32" i="8"/>
  <c r="EL31" i="8"/>
  <c r="EL30" i="8"/>
  <c r="EL29" i="8"/>
  <c r="EL28" i="8"/>
  <c r="EL27" i="8"/>
  <c r="EL26" i="8"/>
  <c r="EL25" i="8"/>
  <c r="EL24" i="8"/>
  <c r="EL23" i="8"/>
  <c r="EL22" i="8"/>
  <c r="EL21" i="8"/>
  <c r="EL20" i="8"/>
  <c r="EL19" i="8"/>
  <c r="EL18" i="8"/>
  <c r="EL17" i="8"/>
  <c r="EL16" i="8"/>
  <c r="EL15" i="8"/>
  <c r="EL14" i="8"/>
  <c r="EL13" i="8"/>
  <c r="EL12" i="8"/>
  <c r="EL11" i="8"/>
  <c r="EL10" i="8"/>
  <c r="EL9" i="8"/>
  <c r="EL8" i="8"/>
  <c r="EL7" i="8"/>
  <c r="EL6" i="8"/>
  <c r="EL5" i="8"/>
  <c r="EL4" i="8"/>
  <c r="EL3" i="8"/>
  <c r="DZ42" i="8"/>
  <c r="DZ41" i="8"/>
  <c r="DZ40" i="8"/>
  <c r="DZ39" i="8"/>
  <c r="DZ38" i="8"/>
  <c r="DZ37" i="8"/>
  <c r="DZ36" i="8"/>
  <c r="DZ35" i="8"/>
  <c r="DZ34" i="8"/>
  <c r="DZ33" i="8"/>
  <c r="DZ32" i="8"/>
  <c r="DZ31" i="8"/>
  <c r="DZ30" i="8"/>
  <c r="DZ29" i="8"/>
  <c r="DZ28" i="8"/>
  <c r="DZ27" i="8"/>
  <c r="DZ26" i="8"/>
  <c r="DZ25" i="8"/>
  <c r="DZ24" i="8"/>
  <c r="DZ23" i="8"/>
  <c r="DZ22" i="8"/>
  <c r="DZ21" i="8"/>
  <c r="DZ20" i="8"/>
  <c r="DZ19" i="8"/>
  <c r="DZ18" i="8"/>
  <c r="DZ17" i="8"/>
  <c r="DZ16" i="8"/>
  <c r="DZ15" i="8"/>
  <c r="DZ14" i="8"/>
  <c r="DZ13" i="8"/>
  <c r="DZ12" i="8"/>
  <c r="DZ11" i="8"/>
  <c r="DZ10" i="8"/>
  <c r="DZ9" i="8"/>
  <c r="DZ8" i="8"/>
  <c r="DZ7" i="8"/>
  <c r="DZ6" i="8"/>
  <c r="DZ5" i="8"/>
  <c r="DZ4" i="8"/>
  <c r="DZ3" i="8"/>
  <c r="DN42" i="8"/>
  <c r="DN41" i="8"/>
  <c r="DN40" i="8"/>
  <c r="DP40" i="8" s="1"/>
  <c r="DN39" i="8"/>
  <c r="DN38" i="8"/>
  <c r="DN37" i="8"/>
  <c r="DN36" i="8"/>
  <c r="DP36" i="8" s="1"/>
  <c r="DN35" i="8"/>
  <c r="DN34" i="8"/>
  <c r="DN33" i="8"/>
  <c r="DN32" i="8"/>
  <c r="DP32" i="8" s="1"/>
  <c r="DN31" i="8"/>
  <c r="DN30" i="8"/>
  <c r="DN29" i="8"/>
  <c r="DN28" i="8"/>
  <c r="DP28" i="8" s="1"/>
  <c r="DN27" i="8"/>
  <c r="DN26" i="8"/>
  <c r="DN25" i="8"/>
  <c r="DN24" i="8"/>
  <c r="DP24" i="8" s="1"/>
  <c r="DN23" i="8"/>
  <c r="DN22" i="8"/>
  <c r="DN21" i="8"/>
  <c r="DN20" i="8"/>
  <c r="DP20" i="8" s="1"/>
  <c r="DN19" i="8"/>
  <c r="DN18" i="8"/>
  <c r="DN17" i="8"/>
  <c r="DN16" i="8"/>
  <c r="DP16" i="8" s="1"/>
  <c r="DN15" i="8"/>
  <c r="DN14" i="8"/>
  <c r="DN13" i="8"/>
  <c r="DN12" i="8"/>
  <c r="DP12" i="8" s="1"/>
  <c r="DN11" i="8"/>
  <c r="DN10" i="8"/>
  <c r="DN9" i="8"/>
  <c r="DN8" i="8"/>
  <c r="DP8" i="8" s="1"/>
  <c r="DN7" i="8"/>
  <c r="DN6" i="8"/>
  <c r="DN5" i="8"/>
  <c r="DN4" i="8"/>
  <c r="DP4" i="8" s="1"/>
  <c r="DN3" i="8"/>
  <c r="DP3" i="8" s="1"/>
  <c r="DB42" i="8"/>
  <c r="DB41" i="8"/>
  <c r="DB40" i="8"/>
  <c r="DD40" i="8" s="1"/>
  <c r="DB39" i="8"/>
  <c r="DB38" i="8"/>
  <c r="DB37" i="8"/>
  <c r="DB36" i="8"/>
  <c r="DD36" i="8" s="1"/>
  <c r="DB35" i="8"/>
  <c r="DB34" i="8"/>
  <c r="DB33" i="8"/>
  <c r="DB32" i="8"/>
  <c r="DD32" i="8" s="1"/>
  <c r="DB31" i="8"/>
  <c r="DB30" i="8"/>
  <c r="DB29" i="8"/>
  <c r="DB28" i="8"/>
  <c r="DD28" i="8" s="1"/>
  <c r="DB27" i="8"/>
  <c r="DB26" i="8"/>
  <c r="DB25" i="8"/>
  <c r="DB24" i="8"/>
  <c r="DD24" i="8" s="1"/>
  <c r="DB23" i="8"/>
  <c r="DB22" i="8"/>
  <c r="DB21" i="8"/>
  <c r="DB20" i="8"/>
  <c r="DD20" i="8" s="1"/>
  <c r="DB19" i="8"/>
  <c r="DB18" i="8"/>
  <c r="DB17" i="8"/>
  <c r="DB16" i="8"/>
  <c r="DD16" i="8" s="1"/>
  <c r="DB15" i="8"/>
  <c r="DB14" i="8"/>
  <c r="DB13" i="8"/>
  <c r="DB12" i="8"/>
  <c r="DD12" i="8" s="1"/>
  <c r="DB11" i="8"/>
  <c r="DB10" i="8"/>
  <c r="DB9" i="8"/>
  <c r="DB8" i="8"/>
  <c r="DD8" i="8" s="1"/>
  <c r="DB7" i="8"/>
  <c r="DB6" i="8"/>
  <c r="DB5" i="8"/>
  <c r="DB4" i="8"/>
  <c r="DD4" i="8" s="1"/>
  <c r="DB3" i="8"/>
  <c r="DD3" i="8" s="1"/>
  <c r="CP42" i="8"/>
  <c r="CP41" i="8"/>
  <c r="CP40" i="8"/>
  <c r="CP39" i="8"/>
  <c r="CP38" i="8"/>
  <c r="CP37" i="8"/>
  <c r="CP36" i="8"/>
  <c r="CR36" i="8" s="1"/>
  <c r="CP35" i="8"/>
  <c r="CP34" i="8"/>
  <c r="CP33" i="8"/>
  <c r="CP32" i="8"/>
  <c r="CR32" i="8" s="1"/>
  <c r="CP31" i="8"/>
  <c r="CP30" i="8"/>
  <c r="CP29" i="8"/>
  <c r="CP28" i="8"/>
  <c r="CR28" i="8" s="1"/>
  <c r="CP27" i="8"/>
  <c r="CP26" i="8"/>
  <c r="CP25" i="8"/>
  <c r="CP24" i="8"/>
  <c r="CR24" i="8" s="1"/>
  <c r="CP23" i="8"/>
  <c r="CP22" i="8"/>
  <c r="CP21" i="8"/>
  <c r="CP20" i="8"/>
  <c r="CR20" i="8" s="1"/>
  <c r="CP19" i="8"/>
  <c r="CP18" i="8"/>
  <c r="CP17" i="8"/>
  <c r="CP16" i="8"/>
  <c r="CR16" i="8" s="1"/>
  <c r="CP15" i="8"/>
  <c r="CP14" i="8"/>
  <c r="CP13" i="8"/>
  <c r="CP12" i="8"/>
  <c r="CR12" i="8" s="1"/>
  <c r="CP11" i="8"/>
  <c r="CP10" i="8"/>
  <c r="CP9" i="8"/>
  <c r="CP8" i="8"/>
  <c r="CR8" i="8" s="1"/>
  <c r="CP7" i="8"/>
  <c r="CP6" i="8"/>
  <c r="CP5" i="8"/>
  <c r="CP4" i="8"/>
  <c r="CR4" i="8" s="1"/>
  <c r="CP3" i="8"/>
  <c r="CR43" i="8" s="1"/>
  <c r="CD42" i="8"/>
  <c r="CD41" i="8"/>
  <c r="CD40" i="8"/>
  <c r="CF40" i="8" s="1"/>
  <c r="CD39" i="8"/>
  <c r="CD38" i="8"/>
  <c r="CD37" i="8"/>
  <c r="CD36" i="8"/>
  <c r="CF36" i="8" s="1"/>
  <c r="CD35" i="8"/>
  <c r="CD34" i="8"/>
  <c r="CD33" i="8"/>
  <c r="CD32" i="8"/>
  <c r="CF32" i="8" s="1"/>
  <c r="CD31" i="8"/>
  <c r="CD30" i="8"/>
  <c r="CD29" i="8"/>
  <c r="CD28" i="8"/>
  <c r="CF28" i="8" s="1"/>
  <c r="CD27" i="8"/>
  <c r="CD26" i="8"/>
  <c r="CD25" i="8"/>
  <c r="CD24" i="8"/>
  <c r="CF24" i="8" s="1"/>
  <c r="CD23" i="8"/>
  <c r="CD22" i="8"/>
  <c r="CD21" i="8"/>
  <c r="CD20" i="8"/>
  <c r="CF20" i="8" s="1"/>
  <c r="CD19" i="8"/>
  <c r="CD18" i="8"/>
  <c r="CD17" i="8"/>
  <c r="CD16" i="8"/>
  <c r="CF16" i="8" s="1"/>
  <c r="CD15" i="8"/>
  <c r="CD14" i="8"/>
  <c r="CD13" i="8"/>
  <c r="CD12" i="8"/>
  <c r="CF12" i="8" s="1"/>
  <c r="CD11" i="8"/>
  <c r="CD10" i="8"/>
  <c r="CD9" i="8"/>
  <c r="CD8" i="8"/>
  <c r="CF8" i="8" s="1"/>
  <c r="CD7" i="8"/>
  <c r="CD6" i="8"/>
  <c r="CD5" i="8"/>
  <c r="CD4" i="8"/>
  <c r="CF4" i="8" s="1"/>
  <c r="CD3" i="8"/>
  <c r="CF3" i="8" s="1"/>
  <c r="BR42" i="8"/>
  <c r="BR41" i="8"/>
  <c r="BR40" i="8"/>
  <c r="BR39" i="8"/>
  <c r="BR38" i="8"/>
  <c r="BR37" i="8"/>
  <c r="BR36" i="8"/>
  <c r="BR35" i="8"/>
  <c r="BR34" i="8"/>
  <c r="BR33" i="8"/>
  <c r="BR32" i="8"/>
  <c r="BR31" i="8"/>
  <c r="BR30" i="8"/>
  <c r="BR29" i="8"/>
  <c r="BR28" i="8"/>
  <c r="BR27" i="8"/>
  <c r="BR26" i="8"/>
  <c r="BR25" i="8"/>
  <c r="BR24" i="8"/>
  <c r="BR23" i="8"/>
  <c r="BR22" i="8"/>
  <c r="BR21" i="8"/>
  <c r="BR20" i="8"/>
  <c r="BR19" i="8"/>
  <c r="BR18" i="8"/>
  <c r="BR17" i="8"/>
  <c r="BR16" i="8"/>
  <c r="BR15" i="8"/>
  <c r="BR14" i="8"/>
  <c r="BR13" i="8"/>
  <c r="BR12" i="8"/>
  <c r="BR11" i="8"/>
  <c r="BR10" i="8"/>
  <c r="BR9" i="8"/>
  <c r="BR8" i="8"/>
  <c r="BR7" i="8"/>
  <c r="BR6" i="8"/>
  <c r="BR5" i="8"/>
  <c r="BR4" i="8"/>
  <c r="BR3" i="8"/>
  <c r="BT3" i="8" s="1"/>
  <c r="BF42" i="8"/>
  <c r="BF41" i="8"/>
  <c r="BF40" i="8"/>
  <c r="BH40" i="8" s="1"/>
  <c r="BF39" i="8"/>
  <c r="BF38" i="8"/>
  <c r="BF37" i="8"/>
  <c r="BF36" i="8"/>
  <c r="BH36" i="8" s="1"/>
  <c r="BF35" i="8"/>
  <c r="BF34" i="8"/>
  <c r="BF33" i="8"/>
  <c r="BF32" i="8"/>
  <c r="BH32" i="8" s="1"/>
  <c r="BF31" i="8"/>
  <c r="BF30" i="8"/>
  <c r="BF29" i="8"/>
  <c r="BF28" i="8"/>
  <c r="BH28" i="8" s="1"/>
  <c r="BF27" i="8"/>
  <c r="BF26" i="8"/>
  <c r="BF25" i="8"/>
  <c r="BF24" i="8"/>
  <c r="BH24" i="8" s="1"/>
  <c r="BF23" i="8"/>
  <c r="BF22" i="8"/>
  <c r="BF21" i="8"/>
  <c r="BF20" i="8"/>
  <c r="BH20" i="8" s="1"/>
  <c r="BF19" i="8"/>
  <c r="BF18" i="8"/>
  <c r="BF17" i="8"/>
  <c r="BF16" i="8"/>
  <c r="BH16" i="8" s="1"/>
  <c r="BF15" i="8"/>
  <c r="BF14" i="8"/>
  <c r="BF13" i="8"/>
  <c r="BF12" i="8"/>
  <c r="BH12" i="8" s="1"/>
  <c r="BF11" i="8"/>
  <c r="BF10" i="8"/>
  <c r="BF9" i="8"/>
  <c r="BF8" i="8"/>
  <c r="BH8" i="8" s="1"/>
  <c r="BF7" i="8"/>
  <c r="BF6" i="8"/>
  <c r="BF5" i="8"/>
  <c r="BF4" i="8"/>
  <c r="BH4" i="8" s="1"/>
  <c r="BF3" i="8"/>
  <c r="BH3" i="8" s="1"/>
  <c r="AT41" i="8"/>
  <c r="AT40" i="8"/>
  <c r="AT39" i="8"/>
  <c r="AT38" i="8"/>
  <c r="AT37" i="8"/>
  <c r="AT36" i="8"/>
  <c r="AT35" i="8"/>
  <c r="AT34" i="8"/>
  <c r="AT33" i="8"/>
  <c r="AT32" i="8"/>
  <c r="AT31" i="8"/>
  <c r="AT30" i="8"/>
  <c r="AT29" i="8"/>
  <c r="AT28" i="8"/>
  <c r="AT27" i="8"/>
  <c r="AT26" i="8"/>
  <c r="AT25" i="8"/>
  <c r="AT24" i="8"/>
  <c r="AT23" i="8"/>
  <c r="AT22" i="8"/>
  <c r="AT21" i="8"/>
  <c r="AT20" i="8"/>
  <c r="AT19" i="8"/>
  <c r="AT18" i="8"/>
  <c r="AT17" i="8"/>
  <c r="AT16" i="8"/>
  <c r="AT15" i="8"/>
  <c r="AT14" i="8"/>
  <c r="AT13" i="8"/>
  <c r="AT12" i="8"/>
  <c r="AT11" i="8"/>
  <c r="AT10" i="8"/>
  <c r="AT9" i="8"/>
  <c r="AT8" i="8"/>
  <c r="AT7" i="8"/>
  <c r="AT6" i="8"/>
  <c r="AT5" i="8"/>
  <c r="AT4" i="8"/>
  <c r="AT3" i="8"/>
  <c r="AH42" i="8"/>
  <c r="AH41" i="8"/>
  <c r="AH40" i="8"/>
  <c r="AH39" i="8"/>
  <c r="AH38" i="8"/>
  <c r="AH37" i="8"/>
  <c r="AH36" i="8"/>
  <c r="AH35" i="8"/>
  <c r="AH34" i="8"/>
  <c r="AH33" i="8"/>
  <c r="AH32" i="8"/>
  <c r="AH31" i="8"/>
  <c r="AH30" i="8"/>
  <c r="AH29" i="8"/>
  <c r="AH28" i="8"/>
  <c r="AH27" i="8"/>
  <c r="AH26" i="8"/>
  <c r="AH25" i="8"/>
  <c r="AH24" i="8"/>
  <c r="AH23" i="8"/>
  <c r="AH22" i="8"/>
  <c r="AH21" i="8"/>
  <c r="AH20" i="8"/>
  <c r="AH19" i="8"/>
  <c r="AH18" i="8"/>
  <c r="AH17" i="8"/>
  <c r="AH16" i="8"/>
  <c r="AH15" i="8"/>
  <c r="AH14" i="8"/>
  <c r="AH13" i="8"/>
  <c r="AH12" i="8"/>
  <c r="AH11" i="8"/>
  <c r="AH10" i="8"/>
  <c r="AH9" i="8"/>
  <c r="AH8" i="8"/>
  <c r="AH7" i="8"/>
  <c r="AH6" i="8"/>
  <c r="AH5" i="8"/>
  <c r="AH4" i="8"/>
  <c r="AH3" i="8"/>
  <c r="AJ3" i="8" s="1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X3" i="8" s="1"/>
  <c r="J4" i="8"/>
  <c r="J5" i="8"/>
  <c r="J6" i="8"/>
  <c r="J7" i="8"/>
  <c r="L7" i="8" s="1"/>
  <c r="J8" i="8"/>
  <c r="J9" i="8"/>
  <c r="J10" i="8"/>
  <c r="J11" i="8"/>
  <c r="L11" i="8" s="1"/>
  <c r="J12" i="8"/>
  <c r="J14" i="8"/>
  <c r="J15" i="8"/>
  <c r="J16" i="8"/>
  <c r="L16" i="8" s="1"/>
  <c r="J17" i="8"/>
  <c r="J18" i="8"/>
  <c r="J19" i="8"/>
  <c r="J20" i="8"/>
  <c r="L20" i="8" s="1"/>
  <c r="J21" i="8"/>
  <c r="J22" i="8"/>
  <c r="J23" i="8"/>
  <c r="J24" i="8"/>
  <c r="L24" i="8" s="1"/>
  <c r="J25" i="8"/>
  <c r="J26" i="8"/>
  <c r="J27" i="8"/>
  <c r="J28" i="8"/>
  <c r="L28" i="8" s="1"/>
  <c r="J29" i="8"/>
  <c r="J30" i="8"/>
  <c r="J31" i="8"/>
  <c r="J32" i="8"/>
  <c r="L32" i="8" s="1"/>
  <c r="J33" i="8"/>
  <c r="J34" i="8"/>
  <c r="J35" i="8"/>
  <c r="J36" i="8"/>
  <c r="L36" i="8" s="1"/>
  <c r="J37" i="8"/>
  <c r="J38" i="8"/>
  <c r="J39" i="8"/>
  <c r="J40" i="8"/>
  <c r="L40" i="8" s="1"/>
  <c r="J41" i="8"/>
  <c r="J42" i="8"/>
  <c r="J3" i="8"/>
  <c r="L3" i="8" s="1"/>
  <c r="EM42" i="8"/>
  <c r="EM41" i="8"/>
  <c r="EM40" i="8"/>
  <c r="EM39" i="8"/>
  <c r="EM38" i="8"/>
  <c r="EM37" i="8"/>
  <c r="EM36" i="8"/>
  <c r="EM35" i="8"/>
  <c r="EM34" i="8"/>
  <c r="EM33" i="8"/>
  <c r="EM32" i="8"/>
  <c r="EM31" i="8"/>
  <c r="EM30" i="8"/>
  <c r="EM29" i="8"/>
  <c r="EM28" i="8"/>
  <c r="EM27" i="8"/>
  <c r="EM26" i="8"/>
  <c r="EM25" i="8"/>
  <c r="EM24" i="8"/>
  <c r="EM23" i="8"/>
  <c r="EM22" i="8"/>
  <c r="EM21" i="8"/>
  <c r="EM20" i="8"/>
  <c r="EM19" i="8"/>
  <c r="EM18" i="8"/>
  <c r="EM17" i="8"/>
  <c r="EM16" i="8"/>
  <c r="EM15" i="8"/>
  <c r="EM14" i="8"/>
  <c r="EM13" i="8"/>
  <c r="EM12" i="8"/>
  <c r="EM11" i="8"/>
  <c r="EM10" i="8"/>
  <c r="EM9" i="8"/>
  <c r="EM8" i="8"/>
  <c r="EM7" i="8"/>
  <c r="EM6" i="8"/>
  <c r="EM5" i="8"/>
  <c r="EM4" i="8"/>
  <c r="EM3" i="8"/>
  <c r="EA42" i="8"/>
  <c r="EA41" i="8"/>
  <c r="EA40" i="8"/>
  <c r="EA39" i="8"/>
  <c r="EA38" i="8"/>
  <c r="EA37" i="8"/>
  <c r="EA36" i="8"/>
  <c r="EA35" i="8"/>
  <c r="EA34" i="8"/>
  <c r="EA33" i="8"/>
  <c r="EA32" i="8"/>
  <c r="EA31" i="8"/>
  <c r="EA30" i="8"/>
  <c r="EA29" i="8"/>
  <c r="EA28" i="8"/>
  <c r="EA27" i="8"/>
  <c r="EA26" i="8"/>
  <c r="EA25" i="8"/>
  <c r="EA24" i="8"/>
  <c r="EA23" i="8"/>
  <c r="EA22" i="8"/>
  <c r="EA21" i="8"/>
  <c r="EA20" i="8"/>
  <c r="EA19" i="8"/>
  <c r="EA18" i="8"/>
  <c r="EA17" i="8"/>
  <c r="EA16" i="8"/>
  <c r="EA15" i="8"/>
  <c r="EA14" i="8"/>
  <c r="EA13" i="8"/>
  <c r="EA12" i="8"/>
  <c r="EA11" i="8"/>
  <c r="EA10" i="8"/>
  <c r="EA9" i="8"/>
  <c r="EA8" i="8"/>
  <c r="EA7" i="8"/>
  <c r="EA6" i="8"/>
  <c r="EA5" i="8"/>
  <c r="EA4" i="8"/>
  <c r="EA3" i="8"/>
  <c r="DO42" i="8"/>
  <c r="DO41" i="8"/>
  <c r="DO40" i="8"/>
  <c r="DO39" i="8"/>
  <c r="DO38" i="8"/>
  <c r="DO37" i="8"/>
  <c r="DO36" i="8"/>
  <c r="DO35" i="8"/>
  <c r="DO34" i="8"/>
  <c r="DO33" i="8"/>
  <c r="DO32" i="8"/>
  <c r="DO31" i="8"/>
  <c r="DO30" i="8"/>
  <c r="DO29" i="8"/>
  <c r="DO28" i="8"/>
  <c r="DO27" i="8"/>
  <c r="DO26" i="8"/>
  <c r="DO25" i="8"/>
  <c r="DO24" i="8"/>
  <c r="DO23" i="8"/>
  <c r="DO22" i="8"/>
  <c r="DO21" i="8"/>
  <c r="DO20" i="8"/>
  <c r="DO19" i="8"/>
  <c r="DO18" i="8"/>
  <c r="DO17" i="8"/>
  <c r="DO16" i="8"/>
  <c r="DO15" i="8"/>
  <c r="DO14" i="8"/>
  <c r="DO13" i="8"/>
  <c r="DO12" i="8"/>
  <c r="DO11" i="8"/>
  <c r="DO10" i="8"/>
  <c r="DO9" i="8"/>
  <c r="DO8" i="8"/>
  <c r="DO7" i="8"/>
  <c r="DO6" i="8"/>
  <c r="DO5" i="8"/>
  <c r="DO4" i="8"/>
  <c r="DO3" i="8"/>
  <c r="DC42" i="8"/>
  <c r="DC41" i="8"/>
  <c r="DC40" i="8"/>
  <c r="DC39" i="8"/>
  <c r="DC38" i="8"/>
  <c r="DC37" i="8"/>
  <c r="DC36" i="8"/>
  <c r="DC35" i="8"/>
  <c r="DC34" i="8"/>
  <c r="DC33" i="8"/>
  <c r="DC32" i="8"/>
  <c r="DC31" i="8"/>
  <c r="DC30" i="8"/>
  <c r="DC29" i="8"/>
  <c r="DC28" i="8"/>
  <c r="DC27" i="8"/>
  <c r="DC26" i="8"/>
  <c r="DC25" i="8"/>
  <c r="DC24" i="8"/>
  <c r="DC23" i="8"/>
  <c r="DC22" i="8"/>
  <c r="DC21" i="8"/>
  <c r="DC20" i="8"/>
  <c r="DC19" i="8"/>
  <c r="DC18" i="8"/>
  <c r="DC17" i="8"/>
  <c r="DC16" i="8"/>
  <c r="DC15" i="8"/>
  <c r="DC14" i="8"/>
  <c r="DC13" i="8"/>
  <c r="DC12" i="8"/>
  <c r="DC11" i="8"/>
  <c r="DC10" i="8"/>
  <c r="DC9" i="8"/>
  <c r="DC8" i="8"/>
  <c r="DC7" i="8"/>
  <c r="DC6" i="8"/>
  <c r="DC5" i="8"/>
  <c r="DC4" i="8"/>
  <c r="DC3" i="8"/>
  <c r="CQ42" i="8"/>
  <c r="CQ41" i="8"/>
  <c r="CQ40" i="8"/>
  <c r="CQ39" i="8"/>
  <c r="CQ38" i="8"/>
  <c r="CQ37" i="8"/>
  <c r="CQ36" i="8"/>
  <c r="CQ35" i="8"/>
  <c r="CQ34" i="8"/>
  <c r="CQ33" i="8"/>
  <c r="CQ32" i="8"/>
  <c r="CQ31" i="8"/>
  <c r="CQ30" i="8"/>
  <c r="CQ29" i="8"/>
  <c r="CQ28" i="8"/>
  <c r="CQ27" i="8"/>
  <c r="CQ26" i="8"/>
  <c r="CQ25" i="8"/>
  <c r="CQ24" i="8"/>
  <c r="CQ23" i="8"/>
  <c r="CQ22" i="8"/>
  <c r="CQ21" i="8"/>
  <c r="CQ20" i="8"/>
  <c r="CQ19" i="8"/>
  <c r="CQ18" i="8"/>
  <c r="CQ17" i="8"/>
  <c r="CQ16" i="8"/>
  <c r="CQ15" i="8"/>
  <c r="CQ14" i="8"/>
  <c r="CQ13" i="8"/>
  <c r="CQ12" i="8"/>
  <c r="CQ11" i="8"/>
  <c r="CQ10" i="8"/>
  <c r="CQ9" i="8"/>
  <c r="CQ8" i="8"/>
  <c r="CQ7" i="8"/>
  <c r="CQ6" i="8"/>
  <c r="CQ5" i="8"/>
  <c r="CQ4" i="8"/>
  <c r="CQ3" i="8"/>
  <c r="CR3" i="8" s="1"/>
  <c r="CE42" i="8"/>
  <c r="CE41" i="8"/>
  <c r="CE40" i="8"/>
  <c r="CE39" i="8"/>
  <c r="CE38" i="8"/>
  <c r="CE37" i="8"/>
  <c r="CE36" i="8"/>
  <c r="CE35" i="8"/>
  <c r="CE34" i="8"/>
  <c r="CE33" i="8"/>
  <c r="CE32" i="8"/>
  <c r="CE31" i="8"/>
  <c r="CE30" i="8"/>
  <c r="CE29" i="8"/>
  <c r="CE28" i="8"/>
  <c r="CE27" i="8"/>
  <c r="CE26" i="8"/>
  <c r="CE25" i="8"/>
  <c r="CE24" i="8"/>
  <c r="CE23" i="8"/>
  <c r="CE22" i="8"/>
  <c r="CE21" i="8"/>
  <c r="CE20" i="8"/>
  <c r="CE19" i="8"/>
  <c r="CE18" i="8"/>
  <c r="CE17" i="8"/>
  <c r="CE16" i="8"/>
  <c r="CE15" i="8"/>
  <c r="CE14" i="8"/>
  <c r="CE13" i="8"/>
  <c r="CE12" i="8"/>
  <c r="CE11" i="8"/>
  <c r="CE10" i="8"/>
  <c r="CE9" i="8"/>
  <c r="CE8" i="8"/>
  <c r="CE7" i="8"/>
  <c r="CE6" i="8"/>
  <c r="CE5" i="8"/>
  <c r="CE4" i="8"/>
  <c r="CE3" i="8"/>
  <c r="BS42" i="8"/>
  <c r="BS41" i="8"/>
  <c r="BS40" i="8"/>
  <c r="BS39" i="8"/>
  <c r="BS38" i="8"/>
  <c r="BS37" i="8"/>
  <c r="BS36" i="8"/>
  <c r="BS35" i="8"/>
  <c r="BS34" i="8"/>
  <c r="BS33" i="8"/>
  <c r="BS32" i="8"/>
  <c r="BS31" i="8"/>
  <c r="BS30" i="8"/>
  <c r="BS29" i="8"/>
  <c r="BS28" i="8"/>
  <c r="BS27" i="8"/>
  <c r="BS26" i="8"/>
  <c r="BS25" i="8"/>
  <c r="BS24" i="8"/>
  <c r="BS23" i="8"/>
  <c r="BS22" i="8"/>
  <c r="BS21" i="8"/>
  <c r="BS20" i="8"/>
  <c r="BS19" i="8"/>
  <c r="BS18" i="8"/>
  <c r="BS17" i="8"/>
  <c r="BS16" i="8"/>
  <c r="BS15" i="8"/>
  <c r="BS14" i="8"/>
  <c r="BS13" i="8"/>
  <c r="BS12" i="8"/>
  <c r="BS11" i="8"/>
  <c r="BS10" i="8"/>
  <c r="BS9" i="8"/>
  <c r="BS8" i="8"/>
  <c r="BS7" i="8"/>
  <c r="BS6" i="8"/>
  <c r="BS5" i="8"/>
  <c r="BS4" i="8"/>
  <c r="BS3" i="8"/>
  <c r="BG42" i="8"/>
  <c r="BG41" i="8"/>
  <c r="BG40" i="8"/>
  <c r="BG39" i="8"/>
  <c r="BG38" i="8"/>
  <c r="BG37" i="8"/>
  <c r="BG36" i="8"/>
  <c r="BG35" i="8"/>
  <c r="BG34" i="8"/>
  <c r="BG33" i="8"/>
  <c r="BG32" i="8"/>
  <c r="BG31" i="8"/>
  <c r="BG30" i="8"/>
  <c r="BG29" i="8"/>
  <c r="BG28" i="8"/>
  <c r="BG27" i="8"/>
  <c r="BG26" i="8"/>
  <c r="BG25" i="8"/>
  <c r="BG24" i="8"/>
  <c r="BG23" i="8"/>
  <c r="BG22" i="8"/>
  <c r="BG21" i="8"/>
  <c r="BG20" i="8"/>
  <c r="BG19" i="8"/>
  <c r="BG18" i="8"/>
  <c r="BG17" i="8"/>
  <c r="BG16" i="8"/>
  <c r="BG15" i="8"/>
  <c r="BG14" i="8"/>
  <c r="BG13" i="8"/>
  <c r="BG12" i="8"/>
  <c r="BG11" i="8"/>
  <c r="BG10" i="8"/>
  <c r="BG9" i="8"/>
  <c r="BG8" i="8"/>
  <c r="BG7" i="8"/>
  <c r="BG6" i="8"/>
  <c r="BG5" i="8"/>
  <c r="BG4" i="8"/>
  <c r="BG3" i="8"/>
  <c r="AU41" i="8"/>
  <c r="AU40" i="8"/>
  <c r="AU39" i="8"/>
  <c r="AU38" i="8"/>
  <c r="AU37" i="8"/>
  <c r="AU36" i="8"/>
  <c r="AU35" i="8"/>
  <c r="AU34" i="8"/>
  <c r="AU33" i="8"/>
  <c r="AU32" i="8"/>
  <c r="AU31" i="8"/>
  <c r="AU30" i="8"/>
  <c r="AU29" i="8"/>
  <c r="AU28" i="8"/>
  <c r="AU27" i="8"/>
  <c r="AU26" i="8"/>
  <c r="AU25" i="8"/>
  <c r="AU24" i="8"/>
  <c r="AU23" i="8"/>
  <c r="AU22" i="8"/>
  <c r="AU21" i="8"/>
  <c r="AU20" i="8"/>
  <c r="AU19" i="8"/>
  <c r="AU18" i="8"/>
  <c r="AU17" i="8"/>
  <c r="AU16" i="8"/>
  <c r="AU15" i="8"/>
  <c r="AU14" i="8"/>
  <c r="AU13" i="8"/>
  <c r="AU12" i="8"/>
  <c r="AU11" i="8"/>
  <c r="AU10" i="8"/>
  <c r="AU9" i="8"/>
  <c r="AU8" i="8"/>
  <c r="AU7" i="8"/>
  <c r="AU6" i="8"/>
  <c r="AU5" i="8"/>
  <c r="AU4" i="8"/>
  <c r="AU3" i="8"/>
  <c r="AI42" i="8"/>
  <c r="AI41" i="8"/>
  <c r="AI40" i="8"/>
  <c r="AI39" i="8"/>
  <c r="AI38" i="8"/>
  <c r="AI37" i="8"/>
  <c r="AI36" i="8"/>
  <c r="AI35" i="8"/>
  <c r="AI34" i="8"/>
  <c r="AI33" i="8"/>
  <c r="AI32" i="8"/>
  <c r="AI31" i="8"/>
  <c r="AI30" i="8"/>
  <c r="AI29" i="8"/>
  <c r="AI28" i="8"/>
  <c r="AI27" i="8"/>
  <c r="AI26" i="8"/>
  <c r="AI25" i="8"/>
  <c r="AI24" i="8"/>
  <c r="AI23" i="8"/>
  <c r="AI22" i="8"/>
  <c r="AI21" i="8"/>
  <c r="AI20" i="8"/>
  <c r="AI19" i="8"/>
  <c r="AI18" i="8"/>
  <c r="AI17" i="8"/>
  <c r="AI16" i="8"/>
  <c r="AI15" i="8"/>
  <c r="AI14" i="8"/>
  <c r="AI13" i="8"/>
  <c r="AI12" i="8"/>
  <c r="AI11" i="8"/>
  <c r="AI10" i="8"/>
  <c r="AI9" i="8"/>
  <c r="AI8" i="8"/>
  <c r="AI7" i="8"/>
  <c r="AI6" i="8"/>
  <c r="AI5" i="8"/>
  <c r="AI4" i="8"/>
  <c r="AI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" i="8"/>
  <c r="K5" i="8"/>
  <c r="K3" i="8"/>
  <c r="CR40" i="8" l="1"/>
  <c r="BT4" i="8"/>
  <c r="BT8" i="8"/>
  <c r="BT12" i="8"/>
  <c r="BT16" i="8"/>
  <c r="BT20" i="8"/>
  <c r="BT24" i="8"/>
  <c r="BT28" i="8"/>
  <c r="BT32" i="8"/>
  <c r="BT36" i="8"/>
  <c r="BT40" i="8"/>
  <c r="CR5" i="8"/>
  <c r="X11" i="8"/>
  <c r="BH5" i="8"/>
  <c r="BH9" i="8"/>
  <c r="BH13" i="8"/>
  <c r="BH17" i="8"/>
  <c r="BH21" i="8"/>
  <c r="BH25" i="8"/>
  <c r="BH29" i="8"/>
  <c r="BH33" i="8"/>
  <c r="BH37" i="8"/>
  <c r="BH41" i="8"/>
  <c r="BT5" i="8"/>
  <c r="BT9" i="8"/>
  <c r="BT13" i="8"/>
  <c r="BT17" i="8"/>
  <c r="BT21" i="8"/>
  <c r="BT25" i="8"/>
  <c r="BT29" i="8"/>
  <c r="BT33" i="8"/>
  <c r="BT37" i="8"/>
  <c r="BT41" i="8"/>
  <c r="CF5" i="8"/>
  <c r="CF9" i="8"/>
  <c r="CF13" i="8"/>
  <c r="CF17" i="8"/>
  <c r="CF21" i="8"/>
  <c r="CF25" i="8"/>
  <c r="CF29" i="8"/>
  <c r="CF33" i="8"/>
  <c r="CF37" i="8"/>
  <c r="CF41" i="8"/>
  <c r="CR9" i="8"/>
  <c r="CR13" i="8"/>
  <c r="CR17" i="8"/>
  <c r="CR21" i="8"/>
  <c r="CR25" i="8"/>
  <c r="CR29" i="8"/>
  <c r="CR33" i="8"/>
  <c r="CR37" i="8"/>
  <c r="CR41" i="8"/>
  <c r="DD5" i="8"/>
  <c r="DD9" i="8"/>
  <c r="DD13" i="8"/>
  <c r="DD17" i="8"/>
  <c r="DD21" i="8"/>
  <c r="DD25" i="8"/>
  <c r="DD29" i="8"/>
  <c r="DD33" i="8"/>
  <c r="DD37" i="8"/>
  <c r="DD41" i="8"/>
  <c r="DP5" i="8"/>
  <c r="DP9" i="8"/>
  <c r="DP13" i="8"/>
  <c r="DP17" i="8"/>
  <c r="DP21" i="8"/>
  <c r="DP25" i="8"/>
  <c r="DP29" i="8"/>
  <c r="L42" i="8"/>
  <c r="L38" i="8"/>
  <c r="L34" i="8"/>
  <c r="L30" i="8"/>
  <c r="L26" i="8"/>
  <c r="L22" i="8"/>
  <c r="L18" i="8"/>
  <c r="L14" i="8"/>
  <c r="L9" i="8"/>
  <c r="L5" i="8"/>
  <c r="BH6" i="8"/>
  <c r="BH10" i="8"/>
  <c r="BH14" i="8"/>
  <c r="BH18" i="8"/>
  <c r="BH22" i="8"/>
  <c r="BH26" i="8"/>
  <c r="BH30" i="8"/>
  <c r="BH34" i="8"/>
  <c r="BH38" i="8"/>
  <c r="BH42" i="8"/>
  <c r="BT6" i="8"/>
  <c r="BT10" i="8"/>
  <c r="BT14" i="8"/>
  <c r="BT18" i="8"/>
  <c r="BT22" i="8"/>
  <c r="BT26" i="8"/>
  <c r="BT30" i="8"/>
  <c r="BT34" i="8"/>
  <c r="BT38" i="8"/>
  <c r="BT42" i="8"/>
  <c r="CF6" i="8"/>
  <c r="CF10" i="8"/>
  <c r="CF14" i="8"/>
  <c r="CF18" i="8"/>
  <c r="CF22" i="8"/>
  <c r="CF26" i="8"/>
  <c r="CF30" i="8"/>
  <c r="CF34" i="8"/>
  <c r="CF38" i="8"/>
  <c r="CF42" i="8"/>
  <c r="CR6" i="8"/>
  <c r="CR10" i="8"/>
  <c r="CR14" i="8"/>
  <c r="CR18" i="8"/>
  <c r="CR22" i="8"/>
  <c r="CR26" i="8"/>
  <c r="CR30" i="8"/>
  <c r="CR34" i="8"/>
  <c r="CR38" i="8"/>
  <c r="CR42" i="8"/>
  <c r="DD6" i="8"/>
  <c r="DD10" i="8"/>
  <c r="DD14" i="8"/>
  <c r="DD18" i="8"/>
  <c r="DD22" i="8"/>
  <c r="DD26" i="8"/>
  <c r="DD30" i="8"/>
  <c r="DD34" i="8"/>
  <c r="DD38" i="8"/>
  <c r="DD42" i="8"/>
  <c r="DP6" i="8"/>
  <c r="DP10" i="8"/>
  <c r="DP14" i="8"/>
  <c r="DP18" i="8"/>
  <c r="DP22" i="8"/>
  <c r="DP26" i="8"/>
  <c r="DP30" i="8"/>
  <c r="DP34" i="8"/>
  <c r="DP38" i="8"/>
  <c r="DP42" i="8"/>
  <c r="X15" i="8"/>
  <c r="X27" i="8"/>
  <c r="AJ15" i="8"/>
  <c r="AJ27" i="8"/>
  <c r="X7" i="8"/>
  <c r="X19" i="8"/>
  <c r="X31" i="8"/>
  <c r="X39" i="8"/>
  <c r="AJ7" i="8"/>
  <c r="AJ19" i="8"/>
  <c r="AJ31" i="8"/>
  <c r="AJ39" i="8"/>
  <c r="X23" i="8"/>
  <c r="X35" i="8"/>
  <c r="AJ11" i="8"/>
  <c r="AJ23" i="8"/>
  <c r="AJ35" i="8"/>
  <c r="L39" i="8"/>
  <c r="L35" i="8"/>
  <c r="L31" i="8"/>
  <c r="L27" i="8"/>
  <c r="L23" i="8"/>
  <c r="L19" i="8"/>
  <c r="L15" i="8"/>
  <c r="L10" i="8"/>
  <c r="L6" i="8"/>
  <c r="X4" i="8"/>
  <c r="X8" i="8"/>
  <c r="X12" i="8"/>
  <c r="X16" i="8"/>
  <c r="X20" i="8"/>
  <c r="X24" i="8"/>
  <c r="X28" i="8"/>
  <c r="X32" i="8"/>
  <c r="X36" i="8"/>
  <c r="X40" i="8"/>
  <c r="AJ4" i="8"/>
  <c r="AJ8" i="8"/>
  <c r="AJ12" i="8"/>
  <c r="AJ16" i="8"/>
  <c r="AJ20" i="8"/>
  <c r="AJ24" i="8"/>
  <c r="AJ28" i="8"/>
  <c r="AJ32" i="8"/>
  <c r="AJ36" i="8"/>
  <c r="AJ40" i="8"/>
  <c r="DP33" i="8"/>
  <c r="DP37" i="8"/>
  <c r="DP41" i="8"/>
  <c r="X5" i="8"/>
  <c r="X9" i="8"/>
  <c r="X13" i="8"/>
  <c r="X17" i="8"/>
  <c r="X21" i="8"/>
  <c r="X25" i="8"/>
  <c r="X29" i="8"/>
  <c r="X33" i="8"/>
  <c r="X37" i="8"/>
  <c r="X41" i="8"/>
  <c r="AJ5" i="8"/>
  <c r="AJ9" i="8"/>
  <c r="AJ13" i="8"/>
  <c r="AJ17" i="8"/>
  <c r="AJ21" i="8"/>
  <c r="AJ25" i="8"/>
  <c r="AJ29" i="8"/>
  <c r="AJ33" i="8"/>
  <c r="AJ37" i="8"/>
  <c r="AJ41" i="8"/>
  <c r="L41" i="8"/>
  <c r="L37" i="8"/>
  <c r="L33" i="8"/>
  <c r="L29" i="8"/>
  <c r="L25" i="8"/>
  <c r="L21" i="8"/>
  <c r="L17" i="8"/>
  <c r="L12" i="8"/>
  <c r="L8" i="8"/>
  <c r="L4" i="8"/>
  <c r="X6" i="8"/>
  <c r="X10" i="8"/>
  <c r="X14" i="8"/>
  <c r="X18" i="8"/>
  <c r="X22" i="8"/>
  <c r="X26" i="8"/>
  <c r="X30" i="8"/>
  <c r="X34" i="8"/>
  <c r="X38" i="8"/>
  <c r="X42" i="8"/>
  <c r="AJ6" i="8"/>
  <c r="AJ10" i="8"/>
  <c r="AJ14" i="8"/>
  <c r="AJ18" i="8"/>
  <c r="AJ22" i="8"/>
  <c r="AJ26" i="8"/>
  <c r="AJ30" i="8"/>
  <c r="AJ34" i="8"/>
  <c r="AJ38" i="8"/>
  <c r="AJ42" i="8"/>
  <c r="BH7" i="8"/>
  <c r="BH11" i="8"/>
  <c r="BH15" i="8"/>
  <c r="BH19" i="8"/>
  <c r="BH23" i="8"/>
  <c r="BH27" i="8"/>
  <c r="BH31" i="8"/>
  <c r="BH35" i="8"/>
  <c r="BH39" i="8"/>
  <c r="BT7" i="8"/>
  <c r="BT11" i="8"/>
  <c r="BT15" i="8"/>
  <c r="BT19" i="8"/>
  <c r="BT23" i="8"/>
  <c r="BT27" i="8"/>
  <c r="BT31" i="8"/>
  <c r="BT35" i="8"/>
  <c r="BT39" i="8"/>
  <c r="CF7" i="8"/>
  <c r="CF11" i="8"/>
  <c r="CF15" i="8"/>
  <c r="CF19" i="8"/>
  <c r="CF23" i="8"/>
  <c r="CF27" i="8"/>
  <c r="CF31" i="8"/>
  <c r="CF35" i="8"/>
  <c r="CF39" i="8"/>
  <c r="CR7" i="8"/>
  <c r="CR11" i="8"/>
  <c r="CR15" i="8"/>
  <c r="CR19" i="8"/>
  <c r="CR23" i="8"/>
  <c r="CR27" i="8"/>
  <c r="CR31" i="8"/>
  <c r="CR35" i="8"/>
  <c r="CR39" i="8"/>
  <c r="DD7" i="8"/>
  <c r="DD11" i="8"/>
  <c r="DD15" i="8"/>
  <c r="DD19" i="8"/>
  <c r="DD23" i="8"/>
  <c r="DD27" i="8"/>
  <c r="DD31" i="8"/>
  <c r="DD35" i="8"/>
  <c r="DD39" i="8"/>
  <c r="DP7" i="8"/>
  <c r="DP11" i="8"/>
  <c r="DP15" i="8"/>
  <c r="DP19" i="8"/>
  <c r="DP23" i="8"/>
  <c r="DP27" i="8"/>
  <c r="DP31" i="8"/>
  <c r="DP35" i="8"/>
  <c r="DP39" i="8"/>
  <c r="L13" i="8"/>
  <c r="AV42" i="8"/>
  <c r="AV38" i="8"/>
  <c r="AV34" i="8"/>
  <c r="AV30" i="8"/>
  <c r="AV26" i="8"/>
  <c r="AV22" i="8"/>
  <c r="AV18" i="8"/>
  <c r="AV14" i="8"/>
  <c r="AV10" i="8"/>
  <c r="AV6" i="8"/>
  <c r="AV35" i="8"/>
  <c r="AV23" i="8"/>
  <c r="AV15" i="8"/>
  <c r="AV3" i="8"/>
  <c r="AV41" i="8"/>
  <c r="AV37" i="8"/>
  <c r="AV33" i="8"/>
  <c r="AV29" i="8"/>
  <c r="AV25" i="8"/>
  <c r="AV21" i="8"/>
  <c r="AV17" i="8"/>
  <c r="AV13" i="8"/>
  <c r="AV9" i="8"/>
  <c r="AV5" i="8"/>
  <c r="AV39" i="8"/>
  <c r="AV27" i="8"/>
  <c r="AV11" i="8"/>
  <c r="AV40" i="8"/>
  <c r="AV36" i="8"/>
  <c r="AV32" i="8"/>
  <c r="AV28" i="8"/>
  <c r="AV24" i="8"/>
  <c r="AV20" i="8"/>
  <c r="AV16" i="8"/>
  <c r="AV12" i="8"/>
  <c r="AV8" i="8"/>
  <c r="AV4" i="8"/>
  <c r="AV31" i="8"/>
  <c r="AV19" i="8"/>
  <c r="AV7" i="8"/>
  <c r="EB42" i="8"/>
  <c r="EB38" i="8"/>
  <c r="EB34" i="8"/>
  <c r="EB30" i="8"/>
  <c r="EB26" i="8"/>
  <c r="EB22" i="8"/>
  <c r="EB18" i="8"/>
  <c r="EB14" i="8"/>
  <c r="EB10" i="8"/>
  <c r="EB6" i="8"/>
  <c r="EB31" i="8"/>
  <c r="EB19" i="8"/>
  <c r="EB7" i="8"/>
  <c r="EB41" i="8"/>
  <c r="EB37" i="8"/>
  <c r="EB33" i="8"/>
  <c r="EB29" i="8"/>
  <c r="EB25" i="8"/>
  <c r="EB21" i="8"/>
  <c r="EB17" i="8"/>
  <c r="EB13" i="8"/>
  <c r="EB9" i="8"/>
  <c r="EB5" i="8"/>
  <c r="EB35" i="8"/>
  <c r="EB27" i="8"/>
  <c r="EB15" i="8"/>
  <c r="EB3" i="8"/>
  <c r="EB40" i="8"/>
  <c r="EB36" i="8"/>
  <c r="EB32" i="8"/>
  <c r="EB28" i="8"/>
  <c r="EB24" i="8"/>
  <c r="EB20" i="8"/>
  <c r="EB16" i="8"/>
  <c r="EB12" i="8"/>
  <c r="EB8" i="8"/>
  <c r="EB4" i="8"/>
  <c r="EB39" i="8"/>
  <c r="EB23" i="8"/>
  <c r="EB11" i="8"/>
  <c r="EN42" i="8"/>
  <c r="EN38" i="8"/>
  <c r="EN34" i="8"/>
  <c r="EN30" i="8"/>
  <c r="EN26" i="8"/>
  <c r="EN22" i="8"/>
  <c r="EN18" i="8"/>
  <c r="EN14" i="8"/>
  <c r="EN10" i="8"/>
  <c r="EN6" i="8"/>
  <c r="EN36" i="8"/>
  <c r="EN12" i="8"/>
  <c r="EN4" i="8"/>
  <c r="EN35" i="8"/>
  <c r="EN27" i="8"/>
  <c r="EN19" i="8"/>
  <c r="EN11" i="8"/>
  <c r="EN3" i="8"/>
  <c r="EN41" i="8"/>
  <c r="EN37" i="8"/>
  <c r="EN33" i="8"/>
  <c r="EN29" i="8"/>
  <c r="EN25" i="8"/>
  <c r="EN21" i="8"/>
  <c r="EN17" i="8"/>
  <c r="EN13" i="8"/>
  <c r="EN9" i="8"/>
  <c r="EN5" i="8"/>
  <c r="EN40" i="8"/>
  <c r="EN32" i="8"/>
  <c r="EN28" i="8"/>
  <c r="EN24" i="8"/>
  <c r="EN20" i="8"/>
  <c r="EN16" i="8"/>
  <c r="EN8" i="8"/>
  <c r="EN39" i="8"/>
  <c r="EN31" i="8"/>
  <c r="EN23" i="8"/>
  <c r="EN15" i="8"/>
  <c r="EN7" i="8"/>
  <c r="FL4" i="8"/>
  <c r="FL5" i="8"/>
  <c r="FL6" i="8"/>
  <c r="FL7" i="8"/>
  <c r="FL8" i="8"/>
  <c r="FL9" i="8"/>
  <c r="FL10" i="8"/>
  <c r="FL11" i="8"/>
  <c r="FL12" i="8"/>
  <c r="FL13" i="8"/>
  <c r="FL14" i="8"/>
  <c r="FL15" i="8"/>
  <c r="FL16" i="8"/>
  <c r="FL17" i="8"/>
  <c r="FL18" i="8"/>
  <c r="FL19" i="8"/>
  <c r="FL20" i="8"/>
  <c r="FL21" i="8"/>
  <c r="FL22" i="8"/>
  <c r="FL23" i="8"/>
  <c r="FL24" i="8"/>
  <c r="FL25" i="8"/>
  <c r="FL26" i="8"/>
  <c r="FL27" i="8"/>
  <c r="FL28" i="8"/>
  <c r="FL29" i="8"/>
  <c r="FL30" i="8"/>
  <c r="FL31" i="8"/>
  <c r="FL32" i="8"/>
  <c r="FL33" i="8"/>
  <c r="FL34" i="8"/>
  <c r="FL35" i="8"/>
  <c r="FL36" i="8"/>
  <c r="FL37" i="8"/>
  <c r="FL38" i="8"/>
  <c r="FL39" i="8"/>
  <c r="FL40" i="8"/>
  <c r="FL41" i="8"/>
  <c r="FL42" i="8"/>
  <c r="FL3" i="8"/>
  <c r="FK4" i="8"/>
  <c r="FR4" i="8" s="1"/>
  <c r="FK5" i="8"/>
  <c r="FR5" i="8" s="1"/>
  <c r="FK6" i="8"/>
  <c r="FR6" i="8" s="1"/>
  <c r="FK7" i="8"/>
  <c r="FR7" i="8" s="1"/>
  <c r="FK8" i="8"/>
  <c r="FR8" i="8" s="1"/>
  <c r="FK9" i="8"/>
  <c r="FR9" i="8" s="1"/>
  <c r="FK10" i="8"/>
  <c r="FR10" i="8" s="1"/>
  <c r="FK11" i="8"/>
  <c r="FR11" i="8" s="1"/>
  <c r="FK12" i="8"/>
  <c r="FR12" i="8" s="1"/>
  <c r="FK13" i="8"/>
  <c r="FR13" i="8" s="1"/>
  <c r="FK14" i="8"/>
  <c r="FR14" i="8" s="1"/>
  <c r="FK15" i="8"/>
  <c r="FR15" i="8" s="1"/>
  <c r="FK16" i="8"/>
  <c r="FR16" i="8" s="1"/>
  <c r="FK17" i="8"/>
  <c r="FR17" i="8" s="1"/>
  <c r="FK18" i="8"/>
  <c r="FR18" i="8" s="1"/>
  <c r="FK19" i="8"/>
  <c r="FR19" i="8" s="1"/>
  <c r="FK20" i="8"/>
  <c r="FR20" i="8" s="1"/>
  <c r="FK21" i="8"/>
  <c r="FR21" i="8" s="1"/>
  <c r="FK22" i="8"/>
  <c r="FR22" i="8" s="1"/>
  <c r="FK23" i="8"/>
  <c r="FR23" i="8" s="1"/>
  <c r="FK24" i="8"/>
  <c r="FR24" i="8" s="1"/>
  <c r="FK25" i="8"/>
  <c r="FR25" i="8" s="1"/>
  <c r="FK26" i="8"/>
  <c r="FR26" i="8" s="1"/>
  <c r="FK27" i="8"/>
  <c r="FR27" i="8" s="1"/>
  <c r="FK28" i="8"/>
  <c r="FR28" i="8" s="1"/>
  <c r="FK29" i="8"/>
  <c r="FR29" i="8" s="1"/>
  <c r="FK30" i="8"/>
  <c r="FR30" i="8" s="1"/>
  <c r="FK31" i="8"/>
  <c r="FR31" i="8" s="1"/>
  <c r="FK32" i="8"/>
  <c r="FR32" i="8" s="1"/>
  <c r="FK33" i="8"/>
  <c r="FR33" i="8" s="1"/>
  <c r="FK34" i="8"/>
  <c r="FR34" i="8" s="1"/>
  <c r="FK35" i="8"/>
  <c r="FR35" i="8" s="1"/>
  <c r="FK36" i="8"/>
  <c r="FR36" i="8" s="1"/>
  <c r="FK37" i="8"/>
  <c r="FR37" i="8" s="1"/>
  <c r="FK38" i="8"/>
  <c r="FR38" i="8" s="1"/>
  <c r="FK39" i="8"/>
  <c r="FR39" i="8" s="1"/>
  <c r="FK40" i="8"/>
  <c r="FR40" i="8" s="1"/>
  <c r="FK41" i="8"/>
  <c r="FR41" i="8" s="1"/>
  <c r="FK42" i="8"/>
  <c r="FR42" i="8" s="1"/>
  <c r="FK3" i="8"/>
  <c r="FR3" i="8" s="1"/>
  <c r="FJ4" i="8"/>
  <c r="FJ5" i="8"/>
  <c r="FJ6" i="8"/>
  <c r="FJ7" i="8"/>
  <c r="FJ8" i="8"/>
  <c r="FJ9" i="8"/>
  <c r="FJ10" i="8"/>
  <c r="FJ11" i="8"/>
  <c r="FJ12" i="8"/>
  <c r="FJ13" i="8"/>
  <c r="FJ14" i="8"/>
  <c r="FJ15" i="8"/>
  <c r="FJ16" i="8"/>
  <c r="FJ17" i="8"/>
  <c r="FJ18" i="8"/>
  <c r="FJ19" i="8"/>
  <c r="FJ20" i="8"/>
  <c r="FJ21" i="8"/>
  <c r="FJ22" i="8"/>
  <c r="FJ23" i="8"/>
  <c r="FJ24" i="8"/>
  <c r="FJ25" i="8"/>
  <c r="FJ26" i="8"/>
  <c r="FJ27" i="8"/>
  <c r="FJ28" i="8"/>
  <c r="FJ29" i="8"/>
  <c r="FJ30" i="8"/>
  <c r="FJ31" i="8"/>
  <c r="FJ32" i="8"/>
  <c r="FJ33" i="8"/>
  <c r="FJ34" i="8"/>
  <c r="FJ35" i="8"/>
  <c r="FJ36" i="8"/>
  <c r="FJ37" i="8"/>
  <c r="FJ38" i="8"/>
  <c r="FJ39" i="8"/>
  <c r="FJ40" i="8"/>
  <c r="FJ41" i="8"/>
  <c r="FJ42" i="8"/>
  <c r="FJ3" i="8"/>
  <c r="FI4" i="8"/>
  <c r="FP4" i="8" s="1"/>
  <c r="FI5" i="8"/>
  <c r="FP5" i="8" s="1"/>
  <c r="Y5" i="8" s="1"/>
  <c r="FI6" i="8"/>
  <c r="FP6" i="8" s="1"/>
  <c r="FI7" i="8"/>
  <c r="FP7" i="8" s="1"/>
  <c r="FI8" i="8"/>
  <c r="FP8" i="8" s="1"/>
  <c r="Y8" i="8" s="1"/>
  <c r="FI9" i="8"/>
  <c r="FP9" i="8" s="1"/>
  <c r="FI10" i="8"/>
  <c r="FP10" i="8" s="1"/>
  <c r="FI11" i="8"/>
  <c r="FP11" i="8" s="1"/>
  <c r="FI12" i="8"/>
  <c r="FP12" i="8" s="1"/>
  <c r="FI13" i="8"/>
  <c r="FP13" i="8" s="1"/>
  <c r="FI14" i="8"/>
  <c r="FP14" i="8" s="1"/>
  <c r="FI15" i="8"/>
  <c r="FP15" i="8" s="1"/>
  <c r="Y15" i="8" s="1"/>
  <c r="FI16" i="8"/>
  <c r="FP16" i="8" s="1"/>
  <c r="FI17" i="8"/>
  <c r="FP17" i="8" s="1"/>
  <c r="FI18" i="8"/>
  <c r="FP18" i="8" s="1"/>
  <c r="Y18" i="8" s="1"/>
  <c r="FI19" i="8"/>
  <c r="FP19" i="8" s="1"/>
  <c r="FI20" i="8"/>
  <c r="FP20" i="8" s="1"/>
  <c r="M20" i="8" s="1"/>
  <c r="R20" i="8" s="1"/>
  <c r="FI21" i="8"/>
  <c r="FP21" i="8" s="1"/>
  <c r="FI22" i="8"/>
  <c r="FP22" i="8" s="1"/>
  <c r="FI23" i="8"/>
  <c r="FP23" i="8" s="1"/>
  <c r="FI24" i="8"/>
  <c r="FP24" i="8" s="1"/>
  <c r="FI25" i="8"/>
  <c r="FP25" i="8" s="1"/>
  <c r="Y25" i="8" s="1"/>
  <c r="FI26" i="8"/>
  <c r="FP26" i="8" s="1"/>
  <c r="FI27" i="8"/>
  <c r="FP27" i="8" s="1"/>
  <c r="FI28" i="8"/>
  <c r="FP28" i="8" s="1"/>
  <c r="FI29" i="8"/>
  <c r="FP29" i="8" s="1"/>
  <c r="M29" i="8" s="1"/>
  <c r="R29" i="8" s="1"/>
  <c r="FI30" i="8"/>
  <c r="FP30" i="8" s="1"/>
  <c r="FI31" i="8"/>
  <c r="FP31" i="8" s="1"/>
  <c r="Y31" i="8" s="1"/>
  <c r="FI32" i="8"/>
  <c r="FP32" i="8" s="1"/>
  <c r="FI33" i="8"/>
  <c r="FP33" i="8" s="1"/>
  <c r="FI34" i="8"/>
  <c r="FP34" i="8" s="1"/>
  <c r="FI35" i="8"/>
  <c r="FP35" i="8" s="1"/>
  <c r="FI36" i="8"/>
  <c r="FP36" i="8" s="1"/>
  <c r="M36" i="8" s="1"/>
  <c r="R36" i="8" s="1"/>
  <c r="FI37" i="8"/>
  <c r="FP37" i="8" s="1"/>
  <c r="FI38" i="8"/>
  <c r="FP38" i="8" s="1"/>
  <c r="FI39" i="8"/>
  <c r="FP39" i="8" s="1"/>
  <c r="FI40" i="8"/>
  <c r="FP40" i="8" s="1"/>
  <c r="FI41" i="8"/>
  <c r="FP41" i="8" s="1"/>
  <c r="FI42" i="8"/>
  <c r="FP42" i="8" s="1"/>
  <c r="FI3" i="8"/>
  <c r="FP3" i="8" s="1"/>
  <c r="FQ3" i="8" s="1"/>
  <c r="FQ38" i="8" l="1"/>
  <c r="CS38" i="8"/>
  <c r="Z32" i="3" s="1"/>
  <c r="BU38" i="8"/>
  <c r="J32" i="3" s="1"/>
  <c r="AK38" i="8"/>
  <c r="EO38" i="8"/>
  <c r="DQ38" i="8"/>
  <c r="AP32" i="3" s="1"/>
  <c r="EC38" i="8"/>
  <c r="DE38" i="8"/>
  <c r="CG38" i="8"/>
  <c r="R32" i="3" s="1"/>
  <c r="M38" i="8"/>
  <c r="R38" i="8" s="1"/>
  <c r="Y38" i="8"/>
  <c r="FQ26" i="8"/>
  <c r="DF26" i="8" s="1"/>
  <c r="AI20" i="3" s="1"/>
  <c r="EC26" i="8"/>
  <c r="EO26" i="8"/>
  <c r="AK26" i="8"/>
  <c r="DQ26" i="8"/>
  <c r="AP20" i="3" s="1"/>
  <c r="CG26" i="8"/>
  <c r="R20" i="3" s="1"/>
  <c r="BU26" i="8"/>
  <c r="J20" i="3" s="1"/>
  <c r="Y26" i="8"/>
  <c r="CS26" i="8"/>
  <c r="Z20" i="3" s="1"/>
  <c r="DE26" i="8"/>
  <c r="AH20" i="3" s="1"/>
  <c r="FQ14" i="8"/>
  <c r="EC14" i="8"/>
  <c r="EO14" i="8"/>
  <c r="CS14" i="8"/>
  <c r="Z8" i="3" s="1"/>
  <c r="DQ14" i="8"/>
  <c r="AP8" i="3" s="1"/>
  <c r="BU14" i="8"/>
  <c r="J8" i="3" s="1"/>
  <c r="AK14" i="8"/>
  <c r="DE14" i="8"/>
  <c r="AH8" i="3" s="1"/>
  <c r="Y14" i="8"/>
  <c r="CG14" i="8"/>
  <c r="FS38" i="8"/>
  <c r="BJ38" i="8" s="1"/>
  <c r="C32" i="3" s="1"/>
  <c r="AW38" i="8"/>
  <c r="BB38" i="8" s="1"/>
  <c r="BI38" i="8"/>
  <c r="B32" i="3" s="1"/>
  <c r="FS34" i="8"/>
  <c r="BJ34" i="8" s="1"/>
  <c r="C28" i="3" s="1"/>
  <c r="AW34" i="8"/>
  <c r="BI34" i="8"/>
  <c r="B28" i="3" s="1"/>
  <c r="FS30" i="8"/>
  <c r="BI30" i="8"/>
  <c r="AW30" i="8"/>
  <c r="FS26" i="8"/>
  <c r="BI26" i="8"/>
  <c r="B20" i="3" s="1"/>
  <c r="AW26" i="8"/>
  <c r="AX26" i="8" s="1"/>
  <c r="FS22" i="8"/>
  <c r="AW22" i="8"/>
  <c r="BI22" i="8"/>
  <c r="B16" i="3" s="1"/>
  <c r="FS18" i="8"/>
  <c r="AX18" i="8" s="1"/>
  <c r="BI18" i="8"/>
  <c r="B12" i="3" s="1"/>
  <c r="AW18" i="8"/>
  <c r="BB18" i="8" s="1"/>
  <c r="FS14" i="8"/>
  <c r="BI14" i="8"/>
  <c r="AW14" i="8"/>
  <c r="BB14" i="8" s="1"/>
  <c r="FS10" i="8"/>
  <c r="BI10" i="8"/>
  <c r="B4" i="3" s="1"/>
  <c r="AW10" i="8"/>
  <c r="BB10" i="8" s="1"/>
  <c r="FS6" i="8"/>
  <c r="AX6" i="8" s="1"/>
  <c r="BI6" i="8"/>
  <c r="AW6" i="8"/>
  <c r="M14" i="8"/>
  <c r="Z5" i="8"/>
  <c r="FQ41" i="8"/>
  <c r="AK41" i="8"/>
  <c r="BU41" i="8"/>
  <c r="EC41" i="8"/>
  <c r="EH41" i="8" s="1"/>
  <c r="DQ41" i="8"/>
  <c r="CS41" i="8"/>
  <c r="EO41" i="8"/>
  <c r="ET41" i="8" s="1"/>
  <c r="DE41" i="8"/>
  <c r="DF41" i="8" s="1"/>
  <c r="CG41" i="8"/>
  <c r="M41" i="8"/>
  <c r="R41" i="8" s="1"/>
  <c r="Y41" i="8"/>
  <c r="Z41" i="8" s="1"/>
  <c r="FQ37" i="8"/>
  <c r="CG37" i="8"/>
  <c r="R31" i="3" s="1"/>
  <c r="AK37" i="8"/>
  <c r="CS37" i="8"/>
  <c r="Z31" i="3" s="1"/>
  <c r="DQ37" i="8"/>
  <c r="EO37" i="8"/>
  <c r="EC37" i="8"/>
  <c r="BU37" i="8"/>
  <c r="J31" i="3" s="1"/>
  <c r="M37" i="8"/>
  <c r="DE37" i="8"/>
  <c r="AH31" i="3" s="1"/>
  <c r="FQ33" i="8"/>
  <c r="CS33" i="8"/>
  <c r="Z27" i="3" s="1"/>
  <c r="DE33" i="8"/>
  <c r="AH27" i="3" s="1"/>
  <c r="DQ33" i="8"/>
  <c r="AP27" i="3" s="1"/>
  <c r="EO33" i="8"/>
  <c r="AK33" i="8"/>
  <c r="EC33" i="8"/>
  <c r="BU33" i="8"/>
  <c r="J27" i="3" s="1"/>
  <c r="Y33" i="8"/>
  <c r="AD33" i="8" s="1"/>
  <c r="M33" i="8"/>
  <c r="R33" i="8" s="1"/>
  <c r="CG33" i="8"/>
  <c r="FQ29" i="8"/>
  <c r="BU29" i="8"/>
  <c r="J23" i="3" s="1"/>
  <c r="EC29" i="8"/>
  <c r="AK29" i="8"/>
  <c r="CG29" i="8"/>
  <c r="R23" i="3" s="1"/>
  <c r="CS29" i="8"/>
  <c r="Z23" i="3" s="1"/>
  <c r="EO29" i="8"/>
  <c r="Y29" i="8"/>
  <c r="Z29" i="8" s="1"/>
  <c r="DQ29" i="8"/>
  <c r="AP23" i="3" s="1"/>
  <c r="DE29" i="8"/>
  <c r="FQ25" i="8"/>
  <c r="Z25" i="8" s="1"/>
  <c r="AK25" i="8"/>
  <c r="BU25" i="8"/>
  <c r="J19" i="3" s="1"/>
  <c r="EC25" i="8"/>
  <c r="CS25" i="8"/>
  <c r="Z19" i="3" s="1"/>
  <c r="EO25" i="8"/>
  <c r="BF19" i="3" s="1"/>
  <c r="DQ25" i="8"/>
  <c r="AP19" i="3" s="1"/>
  <c r="DE25" i="8"/>
  <c r="AH19" i="3" s="1"/>
  <c r="CG25" i="8"/>
  <c r="M25" i="8"/>
  <c r="R25" i="8" s="1"/>
  <c r="FQ21" i="8"/>
  <c r="AK21" i="8"/>
  <c r="CS21" i="8"/>
  <c r="Z15" i="3" s="1"/>
  <c r="DQ21" i="8"/>
  <c r="AP15" i="3" s="1"/>
  <c r="EO21" i="8"/>
  <c r="BU21" i="8"/>
  <c r="J15" i="3" s="1"/>
  <c r="EC21" i="8"/>
  <c r="Y21" i="8"/>
  <c r="AD21" i="8" s="1"/>
  <c r="M21" i="8"/>
  <c r="R21" i="8" s="1"/>
  <c r="DE21" i="8"/>
  <c r="AH15" i="3" s="1"/>
  <c r="CG21" i="8"/>
  <c r="CH21" i="8" s="1"/>
  <c r="S15" i="3" s="1"/>
  <c r="FQ17" i="8"/>
  <c r="EP17" i="8" s="1"/>
  <c r="CS17" i="8"/>
  <c r="Z11" i="3" s="1"/>
  <c r="DQ17" i="8"/>
  <c r="AP11" i="3" s="1"/>
  <c r="EO17" i="8"/>
  <c r="AK17" i="8"/>
  <c r="BU17" i="8"/>
  <c r="J11" i="3" s="1"/>
  <c r="CG17" i="8"/>
  <c r="R11" i="3" s="1"/>
  <c r="DE17" i="8"/>
  <c r="EC17" i="8"/>
  <c r="AX11" i="3" s="1"/>
  <c r="Y17" i="8"/>
  <c r="M17" i="8"/>
  <c r="R17" i="8" s="1"/>
  <c r="FQ13" i="8"/>
  <c r="ED13" i="8" s="1"/>
  <c r="BU13" i="8"/>
  <c r="J7" i="3" s="1"/>
  <c r="EC13" i="8"/>
  <c r="DE13" i="8"/>
  <c r="AK13" i="8"/>
  <c r="DQ13" i="8"/>
  <c r="AP7" i="3" s="1"/>
  <c r="Y13" i="8"/>
  <c r="CS13" i="8"/>
  <c r="Z7" i="3" s="1"/>
  <c r="EO13" i="8"/>
  <c r="CG13" i="8"/>
  <c r="FQ9" i="8"/>
  <c r="BU9" i="8"/>
  <c r="J3" i="3" s="1"/>
  <c r="EC9" i="8"/>
  <c r="DQ9" i="8"/>
  <c r="AK9" i="8"/>
  <c r="CS9" i="8"/>
  <c r="Z3" i="3" s="1"/>
  <c r="EO9" i="8"/>
  <c r="DE9" i="8"/>
  <c r="CG9" i="8"/>
  <c r="R3" i="3" s="1"/>
  <c r="Y9" i="8"/>
  <c r="FQ5" i="8"/>
  <c r="ED5" i="8" s="1"/>
  <c r="AK5" i="8"/>
  <c r="AL5" i="8" s="1"/>
  <c r="CG5" i="8"/>
  <c r="CS5" i="8"/>
  <c r="DQ5" i="8"/>
  <c r="DR5" i="8" s="1"/>
  <c r="EO5" i="8"/>
  <c r="EP5" i="8" s="1"/>
  <c r="EC5" i="8"/>
  <c r="M5" i="8"/>
  <c r="DE5" i="8"/>
  <c r="DF5" i="8" s="1"/>
  <c r="BU5" i="8"/>
  <c r="BV5" i="8" s="1"/>
  <c r="FS41" i="8"/>
  <c r="AW41" i="8"/>
  <c r="BB41" i="8" s="1"/>
  <c r="BI41" i="8"/>
  <c r="BN41" i="8" s="1"/>
  <c r="FS37" i="8"/>
  <c r="AW37" i="8"/>
  <c r="BB37" i="8" s="1"/>
  <c r="BI37" i="8"/>
  <c r="FS33" i="8"/>
  <c r="AW33" i="8"/>
  <c r="BI33" i="8"/>
  <c r="B27" i="3" s="1"/>
  <c r="FS29" i="8"/>
  <c r="AW29" i="8"/>
  <c r="BB29" i="8" s="1"/>
  <c r="BI29" i="8"/>
  <c r="FS25" i="8"/>
  <c r="AW25" i="8"/>
  <c r="BB25" i="8" s="1"/>
  <c r="BI25" i="8"/>
  <c r="FS21" i="8"/>
  <c r="BJ21" i="8" s="1"/>
  <c r="C15" i="3" s="1"/>
  <c r="BI21" i="8"/>
  <c r="B15" i="3" s="1"/>
  <c r="AW21" i="8"/>
  <c r="BB21" i="8" s="1"/>
  <c r="FS17" i="8"/>
  <c r="BJ17" i="8" s="1"/>
  <c r="C11" i="3" s="1"/>
  <c r="AW17" i="8"/>
  <c r="BI17" i="8"/>
  <c r="B11" i="3" s="1"/>
  <c r="FS13" i="8"/>
  <c r="AW13" i="8"/>
  <c r="BI13" i="8"/>
  <c r="B7" i="3" s="1"/>
  <c r="FS9" i="8"/>
  <c r="AW9" i="8"/>
  <c r="BB9" i="8" s="1"/>
  <c r="BI9" i="8"/>
  <c r="B3" i="3" s="1"/>
  <c r="FS5" i="8"/>
  <c r="AW5" i="8"/>
  <c r="BI5" i="8"/>
  <c r="M26" i="8"/>
  <c r="R26" i="8" s="1"/>
  <c r="FQ34" i="8"/>
  <c r="BU34" i="8"/>
  <c r="J28" i="3" s="1"/>
  <c r="EO34" i="8"/>
  <c r="DQ34" i="8"/>
  <c r="AP28" i="3" s="1"/>
  <c r="EC34" i="8"/>
  <c r="CS34" i="8"/>
  <c r="Z28" i="3" s="1"/>
  <c r="AK34" i="8"/>
  <c r="Y34" i="8"/>
  <c r="AD34" i="8" s="1"/>
  <c r="M34" i="8"/>
  <c r="DE34" i="8"/>
  <c r="AH28" i="3" s="1"/>
  <c r="CG34" i="8"/>
  <c r="FQ22" i="8"/>
  <c r="EP22" i="8" s="1"/>
  <c r="BU22" i="8"/>
  <c r="J16" i="3" s="1"/>
  <c r="EO22" i="8"/>
  <c r="AK22" i="8"/>
  <c r="EC22" i="8"/>
  <c r="DQ22" i="8"/>
  <c r="AP16" i="3" s="1"/>
  <c r="CS22" i="8"/>
  <c r="Z16" i="3" s="1"/>
  <c r="DE22" i="8"/>
  <c r="Y22" i="8"/>
  <c r="CG22" i="8"/>
  <c r="M22" i="8"/>
  <c r="R22" i="8" s="1"/>
  <c r="FQ10" i="8"/>
  <c r="EC10" i="8"/>
  <c r="M10" i="8"/>
  <c r="DQ10" i="8"/>
  <c r="AP4" i="3" s="1"/>
  <c r="AK10" i="8"/>
  <c r="CG10" i="8"/>
  <c r="BU10" i="8"/>
  <c r="J4" i="3" s="1"/>
  <c r="CS10" i="8"/>
  <c r="Z4" i="3" s="1"/>
  <c r="DE10" i="8"/>
  <c r="EO10" i="8"/>
  <c r="Y10" i="8"/>
  <c r="Z10" i="8" s="1"/>
  <c r="FQ40" i="8"/>
  <c r="EO40" i="8"/>
  <c r="ET40" i="8" s="1"/>
  <c r="DE40" i="8"/>
  <c r="DJ40" i="8" s="1"/>
  <c r="CG40" i="8"/>
  <c r="CL40" i="8" s="1"/>
  <c r="BU40" i="8"/>
  <c r="EC40" i="8"/>
  <c r="EH40" i="8" s="1"/>
  <c r="DQ40" i="8"/>
  <c r="CS40" i="8"/>
  <c r="AK40" i="8"/>
  <c r="M40" i="8"/>
  <c r="R40" i="8" s="1"/>
  <c r="FQ32" i="8"/>
  <c r="N32" i="8" s="1"/>
  <c r="S32" i="8" s="1"/>
  <c r="EC32" i="8"/>
  <c r="DQ32" i="8"/>
  <c r="AP26" i="3" s="1"/>
  <c r="EO32" i="8"/>
  <c r="DE32" i="8"/>
  <c r="AH26" i="3" s="1"/>
  <c r="CS32" i="8"/>
  <c r="Z26" i="3" s="1"/>
  <c r="AK32" i="8"/>
  <c r="M32" i="8"/>
  <c r="R32" i="8" s="1"/>
  <c r="CG32" i="8"/>
  <c r="Y32" i="8"/>
  <c r="Z32" i="8" s="1"/>
  <c r="BU32" i="8"/>
  <c r="J26" i="3" s="1"/>
  <c r="FQ24" i="8"/>
  <c r="AL24" i="8" s="1"/>
  <c r="EO24" i="8"/>
  <c r="DE24" i="8"/>
  <c r="AH18" i="3" s="1"/>
  <c r="CG24" i="8"/>
  <c r="R18" i="3" s="1"/>
  <c r="BU24" i="8"/>
  <c r="J18" i="3" s="1"/>
  <c r="DQ24" i="8"/>
  <c r="AP18" i="3" s="1"/>
  <c r="EC24" i="8"/>
  <c r="AK24" i="8"/>
  <c r="M24" i="8"/>
  <c r="R24" i="8" s="1"/>
  <c r="CS24" i="8"/>
  <c r="FQ12" i="8"/>
  <c r="ED12" i="8" s="1"/>
  <c r="EC12" i="8"/>
  <c r="EO12" i="8"/>
  <c r="BF6" i="3" s="1"/>
  <c r="CS12" i="8"/>
  <c r="Z6" i="3" s="1"/>
  <c r="DQ12" i="8"/>
  <c r="AP6" i="3" s="1"/>
  <c r="Y12" i="8"/>
  <c r="DE12" i="8"/>
  <c r="AH6" i="3" s="1"/>
  <c r="CG12" i="8"/>
  <c r="M12" i="8"/>
  <c r="BU12" i="8"/>
  <c r="J6" i="3" s="1"/>
  <c r="AK12" i="8"/>
  <c r="FQ4" i="8"/>
  <c r="ED4" i="8" s="1"/>
  <c r="EO4" i="8"/>
  <c r="EP4" i="8" s="1"/>
  <c r="EC4" i="8"/>
  <c r="CS4" i="8"/>
  <c r="DE4" i="8"/>
  <c r="DF4" i="8" s="1"/>
  <c r="CG4" i="8"/>
  <c r="CH4" i="8" s="1"/>
  <c r="AK4" i="8"/>
  <c r="M4" i="8"/>
  <c r="BU4" i="8"/>
  <c r="BV4" i="8" s="1"/>
  <c r="Y4" i="8"/>
  <c r="Z4" i="8" s="1"/>
  <c r="DQ4" i="8"/>
  <c r="FS40" i="8"/>
  <c r="BI40" i="8"/>
  <c r="BN40" i="8" s="1"/>
  <c r="AW40" i="8"/>
  <c r="BB40" i="8" s="1"/>
  <c r="FS32" i="8"/>
  <c r="BI32" i="8"/>
  <c r="BJ32" i="8" s="1"/>
  <c r="C26" i="3" s="1"/>
  <c r="AW32" i="8"/>
  <c r="AX32" i="8" s="1"/>
  <c r="FS20" i="8"/>
  <c r="BJ20" i="8" s="1"/>
  <c r="C14" i="3" s="1"/>
  <c r="BI20" i="8"/>
  <c r="B14" i="3" s="1"/>
  <c r="AW20" i="8"/>
  <c r="BB20" i="8" s="1"/>
  <c r="FS8" i="8"/>
  <c r="AX8" i="8" s="1"/>
  <c r="BI8" i="8"/>
  <c r="BJ8" i="8" s="1"/>
  <c r="AW8" i="8"/>
  <c r="Y40" i="8"/>
  <c r="Z40" i="8" s="1"/>
  <c r="FQ42" i="8"/>
  <c r="BU42" i="8"/>
  <c r="CS42" i="8"/>
  <c r="AK42" i="8"/>
  <c r="EO42" i="8"/>
  <c r="ET42" i="8" s="1"/>
  <c r="CG42" i="8"/>
  <c r="CH42" i="8" s="1"/>
  <c r="DQ42" i="8"/>
  <c r="DE42" i="8"/>
  <c r="M42" i="8"/>
  <c r="EC42" i="8"/>
  <c r="Y42" i="8"/>
  <c r="FQ30" i="8"/>
  <c r="EO30" i="8"/>
  <c r="DQ30" i="8"/>
  <c r="AP24" i="3" s="1"/>
  <c r="DE30" i="8"/>
  <c r="AH24" i="3" s="1"/>
  <c r="BU30" i="8"/>
  <c r="J24" i="3" s="1"/>
  <c r="EC30" i="8"/>
  <c r="AK30" i="8"/>
  <c r="Y30" i="8"/>
  <c r="CS30" i="8"/>
  <c r="Z24" i="3" s="1"/>
  <c r="M30" i="8"/>
  <c r="R30" i="8" s="1"/>
  <c r="CG30" i="8"/>
  <c r="FQ18" i="8"/>
  <c r="EO18" i="8"/>
  <c r="DQ18" i="8"/>
  <c r="AP12" i="3" s="1"/>
  <c r="EC18" i="8"/>
  <c r="BU18" i="8"/>
  <c r="J12" i="3" s="1"/>
  <c r="AK18" i="8"/>
  <c r="CS18" i="8"/>
  <c r="Z12" i="3" s="1"/>
  <c r="CG18" i="8"/>
  <c r="M18" i="8"/>
  <c r="R18" i="8" s="1"/>
  <c r="DE18" i="8"/>
  <c r="FQ6" i="8"/>
  <c r="ED6" i="8" s="1"/>
  <c r="DQ6" i="8"/>
  <c r="DR6" i="8" s="1"/>
  <c r="EC6" i="8"/>
  <c r="AK6" i="8"/>
  <c r="BU6" i="8"/>
  <c r="CS6" i="8"/>
  <c r="CT6" i="8" s="1"/>
  <c r="M6" i="8"/>
  <c r="DE6" i="8"/>
  <c r="Y6" i="8"/>
  <c r="EO6" i="8"/>
  <c r="EP6" i="8" s="1"/>
  <c r="CG6" i="8"/>
  <c r="FS42" i="8"/>
  <c r="BI42" i="8"/>
  <c r="BJ42" i="8" s="1"/>
  <c r="AW42" i="8"/>
  <c r="FQ36" i="8"/>
  <c r="EO36" i="8"/>
  <c r="EC36" i="8"/>
  <c r="CS36" i="8"/>
  <c r="Z30" i="3" s="1"/>
  <c r="DE36" i="8"/>
  <c r="AH30" i="3" s="1"/>
  <c r="BU36" i="8"/>
  <c r="J30" i="3" s="1"/>
  <c r="AK36" i="8"/>
  <c r="AL36" i="8" s="1"/>
  <c r="CG36" i="8"/>
  <c r="Y36" i="8"/>
  <c r="DQ36" i="8"/>
  <c r="AP30" i="3" s="1"/>
  <c r="FQ28" i="8"/>
  <c r="EP28" i="8" s="1"/>
  <c r="EC28" i="8"/>
  <c r="AX22" i="3" s="1"/>
  <c r="EO28" i="8"/>
  <c r="CS28" i="8"/>
  <c r="Z22" i="3" s="1"/>
  <c r="CG28" i="8"/>
  <c r="R22" i="3" s="1"/>
  <c r="Y28" i="8"/>
  <c r="M28" i="8"/>
  <c r="R28" i="8" s="1"/>
  <c r="DQ28" i="8"/>
  <c r="AP22" i="3" s="1"/>
  <c r="BU28" i="8"/>
  <c r="BZ28" i="8" s="1"/>
  <c r="L22" i="3" s="1"/>
  <c r="DE28" i="8"/>
  <c r="AH22" i="3" s="1"/>
  <c r="AK28" i="8"/>
  <c r="FQ20" i="8"/>
  <c r="EO20" i="8"/>
  <c r="CS20" i="8"/>
  <c r="Z14" i="3" s="1"/>
  <c r="EC20" i="8"/>
  <c r="DQ20" i="8"/>
  <c r="AP14" i="3" s="1"/>
  <c r="BU20" i="8"/>
  <c r="AK20" i="8"/>
  <c r="DE20" i="8"/>
  <c r="AH14" i="3" s="1"/>
  <c r="Y20" i="8"/>
  <c r="CG20" i="8"/>
  <c r="FQ16" i="8"/>
  <c r="EC16" i="8"/>
  <c r="DQ16" i="8"/>
  <c r="AP10" i="3" s="1"/>
  <c r="DE16" i="8"/>
  <c r="BU16" i="8"/>
  <c r="AK16" i="8"/>
  <c r="M16" i="8"/>
  <c r="R16" i="8" s="1"/>
  <c r="Y16" i="8"/>
  <c r="AD16" i="8" s="1"/>
  <c r="EO16" i="8"/>
  <c r="CS16" i="8"/>
  <c r="Z10" i="3" s="1"/>
  <c r="CG16" i="8"/>
  <c r="R10" i="3" s="1"/>
  <c r="FQ8" i="8"/>
  <c r="EO8" i="8"/>
  <c r="EP8" i="8" s="1"/>
  <c r="DE8" i="8"/>
  <c r="CG8" i="8"/>
  <c r="BU8" i="8"/>
  <c r="EC8" i="8"/>
  <c r="ED8" i="8" s="1"/>
  <c r="DQ8" i="8"/>
  <c r="M8" i="8"/>
  <c r="CS8" i="8"/>
  <c r="CT8" i="8" s="1"/>
  <c r="AK8" i="8"/>
  <c r="AL8" i="8" s="1"/>
  <c r="FS36" i="8"/>
  <c r="BI36" i="8"/>
  <c r="B30" i="3" s="1"/>
  <c r="AW36" i="8"/>
  <c r="AX36" i="8" s="1"/>
  <c r="FS28" i="8"/>
  <c r="BJ28" i="8" s="1"/>
  <c r="C22" i="3" s="1"/>
  <c r="AW28" i="8"/>
  <c r="BI28" i="8"/>
  <c r="B22" i="3" s="1"/>
  <c r="FS24" i="8"/>
  <c r="BI24" i="8"/>
  <c r="AW24" i="8"/>
  <c r="FS16" i="8"/>
  <c r="BI16" i="8"/>
  <c r="AW16" i="8"/>
  <c r="FS12" i="8"/>
  <c r="BI12" i="8"/>
  <c r="AW12" i="8"/>
  <c r="AX12" i="8" s="1"/>
  <c r="FS4" i="8"/>
  <c r="AW4" i="8"/>
  <c r="BI4" i="8"/>
  <c r="Z3" i="8"/>
  <c r="EO3" i="8"/>
  <c r="EP3" i="8" s="1"/>
  <c r="M3" i="8"/>
  <c r="EC3" i="8"/>
  <c r="ED3" i="8" s="1"/>
  <c r="CS3" i="8"/>
  <c r="CT3" i="8" s="1"/>
  <c r="AK3" i="8"/>
  <c r="AL3" i="8" s="1"/>
  <c r="CG3" i="8"/>
  <c r="Y3" i="8"/>
  <c r="DE3" i="8"/>
  <c r="DF3" i="8" s="1"/>
  <c r="BU3" i="8"/>
  <c r="BV3" i="8" s="1"/>
  <c r="DQ3" i="8"/>
  <c r="FQ39" i="8"/>
  <c r="M39" i="8"/>
  <c r="EO39" i="8"/>
  <c r="DQ39" i="8"/>
  <c r="EC39" i="8"/>
  <c r="DE39" i="8"/>
  <c r="AK39" i="8"/>
  <c r="AL39" i="8" s="1"/>
  <c r="CS39" i="8"/>
  <c r="Z33" i="3" s="1"/>
  <c r="BU39" i="8"/>
  <c r="Y39" i="8"/>
  <c r="AD39" i="8" s="1"/>
  <c r="CG39" i="8"/>
  <c r="FQ35" i="8"/>
  <c r="M35" i="8"/>
  <c r="EO35" i="8"/>
  <c r="EP35" i="8" s="1"/>
  <c r="BG29" i="3" s="1"/>
  <c r="EC35" i="8"/>
  <c r="BU35" i="8"/>
  <c r="J29" i="3" s="1"/>
  <c r="CS35" i="8"/>
  <c r="Y35" i="8"/>
  <c r="Z35" i="8" s="1"/>
  <c r="DE35" i="8"/>
  <c r="AH29" i="3" s="1"/>
  <c r="DQ35" i="8"/>
  <c r="AP29" i="3" s="1"/>
  <c r="CG35" i="8"/>
  <c r="AK35" i="8"/>
  <c r="FQ31" i="8"/>
  <c r="EP31" i="8" s="1"/>
  <c r="AK31" i="8"/>
  <c r="M31" i="8"/>
  <c r="EC31" i="8"/>
  <c r="DE31" i="8"/>
  <c r="AH25" i="3" s="1"/>
  <c r="CG31" i="8"/>
  <c r="R25" i="3" s="1"/>
  <c r="EO31" i="8"/>
  <c r="DQ31" i="8"/>
  <c r="CS31" i="8"/>
  <c r="Z25" i="3" s="1"/>
  <c r="BU31" i="8"/>
  <c r="J25" i="3" s="1"/>
  <c r="FQ27" i="8"/>
  <c r="EP27" i="8" s="1"/>
  <c r="EC27" i="8"/>
  <c r="M27" i="8"/>
  <c r="EO27" i="8"/>
  <c r="DE27" i="8"/>
  <c r="AH21" i="3" s="1"/>
  <c r="BU27" i="8"/>
  <c r="DQ27" i="8"/>
  <c r="AP21" i="3" s="1"/>
  <c r="CG27" i="8"/>
  <c r="R21" i="3" s="1"/>
  <c r="CS27" i="8"/>
  <c r="Z21" i="3" s="1"/>
  <c r="Y27" i="8"/>
  <c r="Z27" i="8" s="1"/>
  <c r="AK27" i="8"/>
  <c r="FQ23" i="8"/>
  <c r="EO23" i="8"/>
  <c r="M23" i="8"/>
  <c r="DQ23" i="8"/>
  <c r="CS23" i="8"/>
  <c r="Z17" i="3" s="1"/>
  <c r="DE23" i="8"/>
  <c r="AH17" i="3" s="1"/>
  <c r="CG23" i="8"/>
  <c r="BU23" i="8"/>
  <c r="Y23" i="8"/>
  <c r="EC23" i="8"/>
  <c r="AK23" i="8"/>
  <c r="AP23" i="8" s="1"/>
  <c r="FQ19" i="8"/>
  <c r="EP19" i="8" s="1"/>
  <c r="M19" i="8"/>
  <c r="AK19" i="8"/>
  <c r="EO19" i="8"/>
  <c r="EC19" i="8"/>
  <c r="DQ19" i="8"/>
  <c r="AP13" i="3" s="1"/>
  <c r="Y19" i="8"/>
  <c r="BU19" i="8"/>
  <c r="DE19" i="8"/>
  <c r="CS19" i="8"/>
  <c r="Z13" i="3" s="1"/>
  <c r="CG19" i="8"/>
  <c r="R13" i="3" s="1"/>
  <c r="FQ15" i="8"/>
  <c r="Z15" i="8" s="1"/>
  <c r="EC15" i="8"/>
  <c r="AX9" i="3" s="1"/>
  <c r="M15" i="8"/>
  <c r="DE15" i="8"/>
  <c r="AH9" i="3" s="1"/>
  <c r="CG15" i="8"/>
  <c r="DQ15" i="8"/>
  <c r="AP9" i="3" s="1"/>
  <c r="CS15" i="8"/>
  <c r="Z9" i="3" s="1"/>
  <c r="BU15" i="8"/>
  <c r="AK15" i="8"/>
  <c r="AL15" i="8" s="1"/>
  <c r="EO15" i="8"/>
  <c r="FQ11" i="8"/>
  <c r="EC11" i="8"/>
  <c r="EO11" i="8"/>
  <c r="EP11" i="8" s="1"/>
  <c r="CS11" i="8"/>
  <c r="M11" i="8"/>
  <c r="R11" i="8" s="1"/>
  <c r="AK11" i="8"/>
  <c r="AL11" i="8" s="1"/>
  <c r="DE11" i="8"/>
  <c r="CG11" i="8"/>
  <c r="Y11" i="8"/>
  <c r="DQ11" i="8"/>
  <c r="AP5" i="3" s="1"/>
  <c r="BU11" i="8"/>
  <c r="FQ7" i="8"/>
  <c r="EO7" i="8"/>
  <c r="DQ7" i="8"/>
  <c r="EC7" i="8"/>
  <c r="DE7" i="8"/>
  <c r="CS7" i="8"/>
  <c r="CG7" i="8"/>
  <c r="AK7" i="8"/>
  <c r="Y7" i="8"/>
  <c r="Z7" i="8" s="1"/>
  <c r="M7" i="8"/>
  <c r="BU7" i="8"/>
  <c r="FS3" i="8"/>
  <c r="BI3" i="8"/>
  <c r="BJ3" i="8" s="1"/>
  <c r="AW3" i="8"/>
  <c r="FS39" i="8"/>
  <c r="AW39" i="8"/>
  <c r="BI39" i="8"/>
  <c r="B33" i="3" s="1"/>
  <c r="FS35" i="8"/>
  <c r="BI35" i="8"/>
  <c r="B29" i="3" s="1"/>
  <c r="AW35" i="8"/>
  <c r="BB35" i="8" s="1"/>
  <c r="FS31" i="8"/>
  <c r="AW31" i="8"/>
  <c r="BI31" i="8"/>
  <c r="B25" i="3" s="1"/>
  <c r="FS27" i="8"/>
  <c r="BI27" i="8"/>
  <c r="AW27" i="8"/>
  <c r="BB27" i="8" s="1"/>
  <c r="FS23" i="8"/>
  <c r="BI23" i="8"/>
  <c r="AW23" i="8"/>
  <c r="AX23" i="8" s="1"/>
  <c r="FS19" i="8"/>
  <c r="BI19" i="8"/>
  <c r="BN19" i="8" s="1"/>
  <c r="D13" i="3" s="1"/>
  <c r="AW19" i="8"/>
  <c r="BB19" i="8" s="1"/>
  <c r="FS15" i="8"/>
  <c r="BJ15" i="8" s="1"/>
  <c r="C9" i="3" s="1"/>
  <c r="BI15" i="8"/>
  <c r="B9" i="3" s="1"/>
  <c r="AW15" i="8"/>
  <c r="BB15" i="8" s="1"/>
  <c r="FS11" i="8"/>
  <c r="BI11" i="8"/>
  <c r="B5" i="3" s="1"/>
  <c r="AW11" i="8"/>
  <c r="FS7" i="8"/>
  <c r="BI7" i="8"/>
  <c r="AW7" i="8"/>
  <c r="AX7" i="8" s="1"/>
  <c r="M9" i="8"/>
  <c r="M13" i="8"/>
  <c r="R13" i="8" s="1"/>
  <c r="Y24" i="8"/>
  <c r="Z24" i="8" s="1"/>
  <c r="Y37" i="8"/>
  <c r="Z37" i="8" s="1"/>
  <c r="EP33" i="8"/>
  <c r="ED20" i="8"/>
  <c r="EP36" i="8"/>
  <c r="EP21" i="8"/>
  <c r="AX25" i="8"/>
  <c r="BC25" i="8" s="1"/>
  <c r="AX41" i="8"/>
  <c r="EP23" i="8"/>
  <c r="EP32" i="8"/>
  <c r="EP38" i="8"/>
  <c r="BG32" i="3" s="1"/>
  <c r="ED11" i="8"/>
  <c r="AY5" i="3" s="1"/>
  <c r="ED40" i="8"/>
  <c r="EI40" i="8" s="1"/>
  <c r="ED14" i="8"/>
  <c r="ED39" i="8"/>
  <c r="ED25" i="8"/>
  <c r="AY19" i="3" s="1"/>
  <c r="DF13" i="8"/>
  <c r="AI7" i="3" s="1"/>
  <c r="DF30" i="8"/>
  <c r="AI24" i="3" s="1"/>
  <c r="DJ30" i="8"/>
  <c r="AJ24" i="3" s="1"/>
  <c r="DF14" i="8"/>
  <c r="AI8" i="3" s="1"/>
  <c r="DJ14" i="8"/>
  <c r="AJ8" i="3" s="1"/>
  <c r="DJ36" i="8"/>
  <c r="AJ30" i="3" s="1"/>
  <c r="DF36" i="8"/>
  <c r="AI30" i="3" s="1"/>
  <c r="DJ20" i="8"/>
  <c r="AJ14" i="3" s="1"/>
  <c r="DJ27" i="8"/>
  <c r="AJ21" i="3" s="1"/>
  <c r="DF27" i="8"/>
  <c r="AI21" i="3" s="1"/>
  <c r="DJ11" i="8"/>
  <c r="AJ5" i="3" s="1"/>
  <c r="DJ42" i="8"/>
  <c r="DJ26" i="8"/>
  <c r="AJ20" i="3" s="1"/>
  <c r="DF10" i="8"/>
  <c r="AI4" i="3" s="1"/>
  <c r="DJ37" i="8"/>
  <c r="AJ31" i="3" s="1"/>
  <c r="DJ32" i="8"/>
  <c r="AJ26" i="3" s="1"/>
  <c r="DJ39" i="8"/>
  <c r="AJ33" i="3" s="1"/>
  <c r="DJ23" i="8"/>
  <c r="AJ17" i="3" s="1"/>
  <c r="DF23" i="8"/>
  <c r="AI17" i="3" s="1"/>
  <c r="DF38" i="8"/>
  <c r="AI32" i="3" s="1"/>
  <c r="DJ25" i="8"/>
  <c r="AJ19" i="3" s="1"/>
  <c r="DJ12" i="8"/>
  <c r="AJ6" i="3" s="1"/>
  <c r="DJ29" i="8"/>
  <c r="AJ23" i="3" s="1"/>
  <c r="DJ34" i="8"/>
  <c r="AJ28" i="3" s="1"/>
  <c r="DF18" i="8"/>
  <c r="AI12" i="3" s="1"/>
  <c r="CX24" i="8"/>
  <c r="AB18" i="3" s="1"/>
  <c r="CX35" i="8"/>
  <c r="AB29" i="3" s="1"/>
  <c r="CT27" i="8"/>
  <c r="AA21" i="3" s="1"/>
  <c r="CX27" i="8"/>
  <c r="AB21" i="3" s="1"/>
  <c r="CX39" i="8"/>
  <c r="AB33" i="3" s="1"/>
  <c r="CX19" i="8"/>
  <c r="AB13" i="3" s="1"/>
  <c r="CX16" i="8"/>
  <c r="AB10" i="3" s="1"/>
  <c r="CT23" i="8"/>
  <c r="AA17" i="3" s="1"/>
  <c r="CX23" i="8"/>
  <c r="AB17" i="3" s="1"/>
  <c r="CT28" i="8"/>
  <c r="AA22" i="3" s="1"/>
  <c r="CX28" i="8"/>
  <c r="AB22" i="3" s="1"/>
  <c r="CX15" i="8"/>
  <c r="AB9" i="3" s="1"/>
  <c r="CL24" i="8"/>
  <c r="T18" i="3" s="1"/>
  <c r="CH24" i="8"/>
  <c r="S18" i="3" s="1"/>
  <c r="CL31" i="8"/>
  <c r="T25" i="3" s="1"/>
  <c r="CL26" i="8"/>
  <c r="T20" i="3" s="1"/>
  <c r="CH10" i="8"/>
  <c r="S4" i="3" s="1"/>
  <c r="CL28" i="8"/>
  <c r="T22" i="3" s="1"/>
  <c r="CH35" i="8"/>
  <c r="S29" i="3" s="1"/>
  <c r="CL19" i="8"/>
  <c r="T13" i="3" s="1"/>
  <c r="CH9" i="8"/>
  <c r="S3" i="3" s="1"/>
  <c r="CL9" i="8"/>
  <c r="T3" i="3" s="1"/>
  <c r="CL27" i="8"/>
  <c r="T21" i="3" s="1"/>
  <c r="CH27" i="8"/>
  <c r="S21" i="3" s="1"/>
  <c r="CH38" i="8"/>
  <c r="S32" i="3" s="1"/>
  <c r="CL38" i="8"/>
  <c r="CH41" i="8"/>
  <c r="CL41" i="8"/>
  <c r="CL16" i="8"/>
  <c r="T10" i="3" s="1"/>
  <c r="CH23" i="8"/>
  <c r="S17" i="3" s="1"/>
  <c r="BZ40" i="8"/>
  <c r="BV40" i="8"/>
  <c r="BZ39" i="8"/>
  <c r="L33" i="3" s="1"/>
  <c r="BZ32" i="8"/>
  <c r="L26" i="3" s="1"/>
  <c r="BV32" i="8"/>
  <c r="K26" i="3" s="1"/>
  <c r="BZ31" i="8"/>
  <c r="L25" i="3" s="1"/>
  <c r="BZ24" i="8"/>
  <c r="L18" i="3" s="1"/>
  <c r="BV24" i="8"/>
  <c r="K18" i="3" s="1"/>
  <c r="BV35" i="8"/>
  <c r="K29" i="3" s="1"/>
  <c r="BZ35" i="8"/>
  <c r="L29" i="3" s="1"/>
  <c r="BZ36" i="8"/>
  <c r="L30" i="3" s="1"/>
  <c r="BV36" i="8"/>
  <c r="K30" i="3" s="1"/>
  <c r="BZ12" i="8"/>
  <c r="L6" i="3" s="1"/>
  <c r="BZ15" i="8"/>
  <c r="L9" i="3" s="1"/>
  <c r="BN21" i="8"/>
  <c r="D15" i="3" s="1"/>
  <c r="BN36" i="8"/>
  <c r="D30" i="3" s="1"/>
  <c r="BJ36" i="8"/>
  <c r="C30" i="3" s="1"/>
  <c r="BN20" i="8"/>
  <c r="D14" i="3" s="1"/>
  <c r="BN33" i="8"/>
  <c r="D27" i="3" s="1"/>
  <c r="BJ33" i="8"/>
  <c r="C27" i="3" s="1"/>
  <c r="BN17" i="8"/>
  <c r="D11" i="3" s="1"/>
  <c r="BN38" i="8"/>
  <c r="D32" i="3" s="1"/>
  <c r="BN15" i="8"/>
  <c r="D9" i="3" s="1"/>
  <c r="BN34" i="8"/>
  <c r="D28" i="3" s="1"/>
  <c r="BJ12" i="8"/>
  <c r="C6" i="3" s="1"/>
  <c r="BN22" i="8"/>
  <c r="D16" i="3" s="1"/>
  <c r="BN30" i="8"/>
  <c r="D24" i="3" s="1"/>
  <c r="BB22" i="8"/>
  <c r="AX38" i="8"/>
  <c r="BB31" i="8"/>
  <c r="BB24" i="8"/>
  <c r="BB26" i="8"/>
  <c r="BB28" i="8"/>
  <c r="AL40" i="8"/>
  <c r="AP40" i="8"/>
  <c r="AP11" i="8"/>
  <c r="AP32" i="8"/>
  <c r="AP16" i="8"/>
  <c r="AP24" i="8"/>
  <c r="AP35" i="8"/>
  <c r="AL35" i="8"/>
  <c r="AP28" i="8"/>
  <c r="AP12" i="8"/>
  <c r="Z8" i="8"/>
  <c r="AD36" i="8"/>
  <c r="Z36" i="8"/>
  <c r="AD20" i="8"/>
  <c r="Z20" i="8"/>
  <c r="AD27" i="8"/>
  <c r="AD11" i="8"/>
  <c r="Z11" i="8"/>
  <c r="AD26" i="8"/>
  <c r="Z33" i="8"/>
  <c r="Z39" i="8"/>
  <c r="AD23" i="8"/>
  <c r="Z23" i="8"/>
  <c r="Z18" i="8"/>
  <c r="AD18" i="8"/>
  <c r="AD25" i="8"/>
  <c r="AD12" i="8"/>
  <c r="AD35" i="8"/>
  <c r="AD19" i="8"/>
  <c r="Z13" i="8"/>
  <c r="AD13" i="8"/>
  <c r="AD42" i="8"/>
  <c r="AD17" i="8"/>
  <c r="AD40" i="8"/>
  <c r="AD31" i="8"/>
  <c r="AD15" i="8"/>
  <c r="Z9" i="8"/>
  <c r="AD9" i="8"/>
  <c r="AE9" i="8" s="1"/>
  <c r="N18" i="8"/>
  <c r="S18" i="8" s="1"/>
  <c r="N22" i="8"/>
  <c r="S22" i="8" s="1"/>
  <c r="N38" i="8"/>
  <c r="S38" i="8" s="1"/>
  <c r="N11" i="8"/>
  <c r="S11" i="8" s="1"/>
  <c r="N9" i="8"/>
  <c r="R9" i="8"/>
  <c r="N29" i="8"/>
  <c r="S29" i="8" s="1"/>
  <c r="N20" i="8"/>
  <c r="S20" i="8" s="1"/>
  <c r="N36" i="8"/>
  <c r="S36" i="8" s="1"/>
  <c r="N21" i="8"/>
  <c r="S21" i="8" s="1"/>
  <c r="N24" i="8"/>
  <c r="S24" i="8" s="1"/>
  <c r="N40" i="8"/>
  <c r="S40" i="8" s="1"/>
  <c r="BG13" i="3" l="1"/>
  <c r="ET16" i="8"/>
  <c r="BH10" i="3" s="1"/>
  <c r="BF10" i="3"/>
  <c r="BG11" i="3"/>
  <c r="BG5" i="3"/>
  <c r="ET15" i="8"/>
  <c r="BH9" i="3" s="1"/>
  <c r="BF9" i="3"/>
  <c r="BG25" i="3"/>
  <c r="ET39" i="8"/>
  <c r="BH33" i="3" s="1"/>
  <c r="BF33" i="3"/>
  <c r="ET14" i="8"/>
  <c r="BH8" i="3" s="1"/>
  <c r="BF8" i="3"/>
  <c r="BG26" i="3"/>
  <c r="BG15" i="3"/>
  <c r="ET11" i="8"/>
  <c r="BH5" i="3" s="1"/>
  <c r="BF5" i="3"/>
  <c r="ET19" i="8"/>
  <c r="BH13" i="3" s="1"/>
  <c r="BF13" i="3"/>
  <c r="ET35" i="8"/>
  <c r="BH29" i="3" s="1"/>
  <c r="BF29" i="3"/>
  <c r="ET20" i="8"/>
  <c r="BH14" i="3" s="1"/>
  <c r="BF14" i="3"/>
  <c r="BG22" i="3"/>
  <c r="ET30" i="8"/>
  <c r="BH24" i="3" s="1"/>
  <c r="BF24" i="3"/>
  <c r="ET24" i="8"/>
  <c r="BH18" i="3" s="1"/>
  <c r="BF18" i="3"/>
  <c r="ET10" i="8"/>
  <c r="BH4" i="3" s="1"/>
  <c r="BF4" i="3"/>
  <c r="BG16" i="3"/>
  <c r="ET9" i="8"/>
  <c r="BH3" i="3" s="1"/>
  <c r="BF3" i="3"/>
  <c r="ET13" i="8"/>
  <c r="BH7" i="3" s="1"/>
  <c r="BF7" i="3"/>
  <c r="ET17" i="8"/>
  <c r="BH11" i="3" s="1"/>
  <c r="BF11" i="3"/>
  <c r="ET29" i="8"/>
  <c r="BH23" i="3" s="1"/>
  <c r="BF23" i="3"/>
  <c r="BG17" i="3"/>
  <c r="BG30" i="3"/>
  <c r="BG27" i="3"/>
  <c r="ET23" i="8"/>
  <c r="BH17" i="3" s="1"/>
  <c r="BF17" i="3"/>
  <c r="BG21" i="3"/>
  <c r="ET31" i="8"/>
  <c r="BH25" i="3" s="1"/>
  <c r="BF25" i="3"/>
  <c r="ET36" i="8"/>
  <c r="BH30" i="3" s="1"/>
  <c r="BF30" i="3"/>
  <c r="ET18" i="8"/>
  <c r="BH12" i="3" s="1"/>
  <c r="BF12" i="3"/>
  <c r="ET32" i="8"/>
  <c r="BH26" i="3" s="1"/>
  <c r="BF26" i="3"/>
  <c r="ET34" i="8"/>
  <c r="BH28" i="3" s="1"/>
  <c r="BF28" i="3"/>
  <c r="ET33" i="8"/>
  <c r="BH27" i="3" s="1"/>
  <c r="BF27" i="3"/>
  <c r="ET26" i="8"/>
  <c r="BH20" i="3" s="1"/>
  <c r="BF20" i="3"/>
  <c r="EP18" i="8"/>
  <c r="EP41" i="8"/>
  <c r="EU41" i="8" s="1"/>
  <c r="EP40" i="8"/>
  <c r="EU40" i="8" s="1"/>
  <c r="ET27" i="8"/>
  <c r="BH21" i="3" s="1"/>
  <c r="BF21" i="3"/>
  <c r="ET28" i="8"/>
  <c r="BH22" i="3" s="1"/>
  <c r="BF22" i="3"/>
  <c r="ET22" i="8"/>
  <c r="BH16" i="3" s="1"/>
  <c r="BF16" i="3"/>
  <c r="ET21" i="8"/>
  <c r="BH15" i="3" s="1"/>
  <c r="BF15" i="3"/>
  <c r="ET37" i="8"/>
  <c r="BH31" i="3" s="1"/>
  <c r="BF31" i="3"/>
  <c r="ET38" i="8"/>
  <c r="BF32" i="3"/>
  <c r="AY14" i="3"/>
  <c r="EH19" i="8"/>
  <c r="AZ13" i="3" s="1"/>
  <c r="AX13" i="3"/>
  <c r="EH35" i="8"/>
  <c r="AZ29" i="3" s="1"/>
  <c r="AX29" i="3"/>
  <c r="EH18" i="8"/>
  <c r="AZ12" i="3" s="1"/>
  <c r="AX12" i="3"/>
  <c r="AY6" i="3"/>
  <c r="EH24" i="8"/>
  <c r="AZ18" i="3" s="1"/>
  <c r="AX18" i="3"/>
  <c r="EH32" i="8"/>
  <c r="AZ26" i="3" s="1"/>
  <c r="AX26" i="3"/>
  <c r="EH34" i="8"/>
  <c r="AZ28" i="3" s="1"/>
  <c r="AX28" i="3"/>
  <c r="EH33" i="8"/>
  <c r="AZ27" i="3" s="1"/>
  <c r="AX27" i="3"/>
  <c r="AY33" i="3"/>
  <c r="EH27" i="8"/>
  <c r="AZ21" i="3" s="1"/>
  <c r="AX21" i="3"/>
  <c r="EH31" i="8"/>
  <c r="AZ25" i="3" s="1"/>
  <c r="AX25" i="3"/>
  <c r="EH36" i="8"/>
  <c r="AZ30" i="3" s="1"/>
  <c r="AX30" i="3"/>
  <c r="EH30" i="8"/>
  <c r="AZ24" i="3" s="1"/>
  <c r="AX24" i="3"/>
  <c r="EH10" i="8"/>
  <c r="AZ4" i="3" s="1"/>
  <c r="AX4" i="3"/>
  <c r="EH22" i="8"/>
  <c r="AZ16" i="3" s="1"/>
  <c r="AX16" i="3"/>
  <c r="EH9" i="8"/>
  <c r="AZ3" i="3" s="1"/>
  <c r="AX3" i="3"/>
  <c r="AY7" i="3"/>
  <c r="EH21" i="8"/>
  <c r="AZ15" i="3" s="1"/>
  <c r="AX15" i="3"/>
  <c r="EH29" i="8"/>
  <c r="AZ23" i="3" s="1"/>
  <c r="AX23" i="3"/>
  <c r="EH14" i="8"/>
  <c r="AZ8" i="3" s="1"/>
  <c r="AX8" i="3"/>
  <c r="EH38" i="8"/>
  <c r="AZ32" i="3" s="1"/>
  <c r="AX32" i="3"/>
  <c r="EI14" i="8"/>
  <c r="BA8" i="3" s="1"/>
  <c r="AY8" i="3"/>
  <c r="ED27" i="8"/>
  <c r="EH11" i="8"/>
  <c r="AZ5" i="3" s="1"/>
  <c r="AX5" i="3"/>
  <c r="EH23" i="8"/>
  <c r="AZ17" i="3" s="1"/>
  <c r="AX17" i="3"/>
  <c r="EH39" i="8"/>
  <c r="AZ33" i="3" s="1"/>
  <c r="AX33" i="3"/>
  <c r="EH25" i="8"/>
  <c r="AX19" i="3"/>
  <c r="EH37" i="8"/>
  <c r="AZ31" i="3" s="1"/>
  <c r="AX31" i="3"/>
  <c r="ED36" i="8"/>
  <c r="AY30" i="3" s="1"/>
  <c r="EH16" i="8"/>
  <c r="AZ10" i="3" s="1"/>
  <c r="AX10" i="3"/>
  <c r="EH20" i="8"/>
  <c r="AZ14" i="3" s="1"/>
  <c r="AX14" i="3"/>
  <c r="EH12" i="8"/>
  <c r="AZ6" i="3" s="1"/>
  <c r="AX6" i="3"/>
  <c r="EH13" i="8"/>
  <c r="AZ7" i="3" s="1"/>
  <c r="AX7" i="3"/>
  <c r="EH26" i="8"/>
  <c r="AZ20" i="3" s="1"/>
  <c r="AX20" i="3"/>
  <c r="DV23" i="8"/>
  <c r="AR17" i="3" s="1"/>
  <c r="AP17" i="3"/>
  <c r="DR9" i="8"/>
  <c r="AQ3" i="3" s="1"/>
  <c r="AP3" i="3"/>
  <c r="DV37" i="8"/>
  <c r="AR31" i="3" s="1"/>
  <c r="AP31" i="3"/>
  <c r="DV31" i="8"/>
  <c r="AR25" i="3" s="1"/>
  <c r="AP25" i="3"/>
  <c r="DR39" i="8"/>
  <c r="AQ33" i="3" s="1"/>
  <c r="DV39" i="8"/>
  <c r="AR33" i="3" s="1"/>
  <c r="AP33" i="3"/>
  <c r="DF42" i="8"/>
  <c r="DJ19" i="8"/>
  <c r="AJ13" i="3" s="1"/>
  <c r="AH13" i="3"/>
  <c r="DF9" i="8"/>
  <c r="AI3" i="3" s="1"/>
  <c r="AH3" i="3"/>
  <c r="DJ38" i="8"/>
  <c r="AJ32" i="3" s="1"/>
  <c r="AH32" i="3"/>
  <c r="DF11" i="8"/>
  <c r="AI5" i="3" s="1"/>
  <c r="AH5" i="3"/>
  <c r="DF39" i="8"/>
  <c r="AI33" i="3" s="1"/>
  <c r="AH33" i="3"/>
  <c r="DJ16" i="8"/>
  <c r="AJ10" i="3" s="1"/>
  <c r="AH10" i="3"/>
  <c r="DJ17" i="8"/>
  <c r="AJ11" i="3" s="1"/>
  <c r="AH11" i="3"/>
  <c r="DF20" i="8"/>
  <c r="AI14" i="3" s="1"/>
  <c r="DJ18" i="8"/>
  <c r="AJ12" i="3" s="1"/>
  <c r="AH12" i="3"/>
  <c r="DJ10" i="8"/>
  <c r="AJ4" i="3" s="1"/>
  <c r="AH4" i="3"/>
  <c r="DJ22" i="8"/>
  <c r="AJ16" i="3" s="1"/>
  <c r="AH16" i="3"/>
  <c r="DJ13" i="8"/>
  <c r="AJ7" i="3" s="1"/>
  <c r="AH7" i="3"/>
  <c r="DF29" i="8"/>
  <c r="AI23" i="3" s="1"/>
  <c r="AH23" i="3"/>
  <c r="DJ15" i="8"/>
  <c r="AJ9" i="3" s="1"/>
  <c r="CT11" i="8"/>
  <c r="AA5" i="3" s="1"/>
  <c r="Z5" i="3"/>
  <c r="CT24" i="8"/>
  <c r="AA18" i="3" s="1"/>
  <c r="Z18" i="3"/>
  <c r="CT35" i="8"/>
  <c r="AA29" i="3" s="1"/>
  <c r="Z29" i="3"/>
  <c r="CM38" i="8"/>
  <c r="U32" i="3" s="1"/>
  <c r="T32" i="3"/>
  <c r="CL39" i="8"/>
  <c r="T33" i="3" s="1"/>
  <c r="R33" i="3"/>
  <c r="CL36" i="8"/>
  <c r="T30" i="3" s="1"/>
  <c r="R30" i="3"/>
  <c r="CH18" i="8"/>
  <c r="S12" i="3" s="1"/>
  <c r="R12" i="3"/>
  <c r="CH30" i="8"/>
  <c r="S24" i="3" s="1"/>
  <c r="R24" i="3"/>
  <c r="CL22" i="8"/>
  <c r="T16" i="3" s="1"/>
  <c r="R16" i="3"/>
  <c r="CH13" i="8"/>
  <c r="S7" i="3" s="1"/>
  <c r="R7" i="3"/>
  <c r="CH33" i="8"/>
  <c r="S27" i="3" s="1"/>
  <c r="R27" i="3"/>
  <c r="CH20" i="8"/>
  <c r="S14" i="3" s="1"/>
  <c r="R14" i="3"/>
  <c r="CL12" i="8"/>
  <c r="T6" i="3" s="1"/>
  <c r="R6" i="3"/>
  <c r="CL32" i="8"/>
  <c r="T26" i="3" s="1"/>
  <c r="R26" i="3"/>
  <c r="CL10" i="8"/>
  <c r="T4" i="3" s="1"/>
  <c r="R4" i="3"/>
  <c r="CL21" i="8"/>
  <c r="T15" i="3" s="1"/>
  <c r="R15" i="3"/>
  <c r="CL25" i="8"/>
  <c r="T19" i="3" s="1"/>
  <c r="R19" i="3"/>
  <c r="CH14" i="8"/>
  <c r="S8" i="3" s="1"/>
  <c r="R8" i="3"/>
  <c r="CH11" i="8"/>
  <c r="S5" i="3" s="1"/>
  <c r="R5" i="3"/>
  <c r="CL15" i="8"/>
  <c r="T9" i="3" s="1"/>
  <c r="R9" i="3"/>
  <c r="CL35" i="8"/>
  <c r="T29" i="3" s="1"/>
  <c r="R29" i="3"/>
  <c r="CL34" i="8"/>
  <c r="T28" i="3" s="1"/>
  <c r="R28" i="3"/>
  <c r="CL23" i="8"/>
  <c r="T17" i="3" s="1"/>
  <c r="R17" i="3"/>
  <c r="BZ23" i="8"/>
  <c r="L17" i="3" s="1"/>
  <c r="J17" i="3"/>
  <c r="BZ16" i="8"/>
  <c r="L10" i="3" s="1"/>
  <c r="J10" i="3"/>
  <c r="BV11" i="8"/>
  <c r="K5" i="3" s="1"/>
  <c r="J5" i="3"/>
  <c r="BZ19" i="8"/>
  <c r="L13" i="3" s="1"/>
  <c r="J13" i="3"/>
  <c r="BV27" i="8"/>
  <c r="K21" i="3" s="1"/>
  <c r="J21" i="3"/>
  <c r="BV20" i="8"/>
  <c r="K14" i="3" s="1"/>
  <c r="J14" i="3"/>
  <c r="BV28" i="8"/>
  <c r="K22" i="3" s="1"/>
  <c r="J22" i="3"/>
  <c r="BV15" i="8"/>
  <c r="K9" i="3" s="1"/>
  <c r="J9" i="3"/>
  <c r="BV39" i="8"/>
  <c r="K33" i="3" s="1"/>
  <c r="J33" i="3"/>
  <c r="BN28" i="8"/>
  <c r="D22" i="3" s="1"/>
  <c r="BN35" i="8"/>
  <c r="D29" i="3" s="1"/>
  <c r="BN31" i="8"/>
  <c r="D25" i="3" s="1"/>
  <c r="BJ35" i="8"/>
  <c r="C29" i="3" s="1"/>
  <c r="BN16" i="8"/>
  <c r="D10" i="3" s="1"/>
  <c r="B10" i="3"/>
  <c r="BN25" i="8"/>
  <c r="D19" i="3" s="1"/>
  <c r="B19" i="3"/>
  <c r="BJ14" i="8"/>
  <c r="C8" i="3" s="1"/>
  <c r="B8" i="3"/>
  <c r="BJ30" i="8"/>
  <c r="C24" i="3" s="1"/>
  <c r="B24" i="3"/>
  <c r="BN24" i="8"/>
  <c r="D18" i="3" s="1"/>
  <c r="B18" i="3"/>
  <c r="BN29" i="8"/>
  <c r="D23" i="3" s="1"/>
  <c r="B23" i="3"/>
  <c r="BJ40" i="8"/>
  <c r="BJ19" i="8"/>
  <c r="C13" i="3" s="1"/>
  <c r="B13" i="3"/>
  <c r="BN12" i="8"/>
  <c r="D6" i="3" s="1"/>
  <c r="B6" i="3"/>
  <c r="BN32" i="8"/>
  <c r="D26" i="3" s="1"/>
  <c r="B26" i="3"/>
  <c r="BN37" i="8"/>
  <c r="D31" i="3" s="1"/>
  <c r="B31" i="3"/>
  <c r="BJ27" i="8"/>
  <c r="C21" i="3" s="1"/>
  <c r="B21" i="3"/>
  <c r="BN23" i="8"/>
  <c r="D17" i="3" s="1"/>
  <c r="B17" i="3"/>
  <c r="Z6" i="8"/>
  <c r="DJ9" i="8"/>
  <c r="CH28" i="8"/>
  <c r="EI36" i="8"/>
  <c r="BA30" i="3" s="1"/>
  <c r="AL32" i="8"/>
  <c r="BZ11" i="8"/>
  <c r="CH25" i="8"/>
  <c r="S19" i="3" s="1"/>
  <c r="EU35" i="8"/>
  <c r="BI29" i="3" s="1"/>
  <c r="BV8" i="8"/>
  <c r="DF32" i="8"/>
  <c r="N30" i="8"/>
  <c r="S30" i="8" s="1"/>
  <c r="AD24" i="8"/>
  <c r="AD10" i="8"/>
  <c r="AE10" i="8" s="1"/>
  <c r="Z21" i="8"/>
  <c r="AE21" i="8" s="1"/>
  <c r="BJ25" i="8"/>
  <c r="C19" i="3" s="1"/>
  <c r="CL20" i="8"/>
  <c r="T14" i="3" s="1"/>
  <c r="DF25" i="8"/>
  <c r="EP15" i="8"/>
  <c r="N41" i="8"/>
  <c r="S41" i="8" s="1"/>
  <c r="N33" i="8"/>
  <c r="S33" i="8" s="1"/>
  <c r="BJ41" i="8"/>
  <c r="BO41" i="8" s="1"/>
  <c r="BZ20" i="8"/>
  <c r="L14" i="3" s="1"/>
  <c r="CH32" i="8"/>
  <c r="S26" i="3" s="1"/>
  <c r="CM9" i="8"/>
  <c r="U3" i="3" s="1"/>
  <c r="CT15" i="8"/>
  <c r="CT39" i="8"/>
  <c r="AA33" i="3" s="1"/>
  <c r="ED30" i="8"/>
  <c r="EP24" i="8"/>
  <c r="ED10" i="8"/>
  <c r="EP42" i="8"/>
  <c r="EU42" i="8" s="1"/>
  <c r="ED21" i="8"/>
  <c r="BJ23" i="8"/>
  <c r="AX10" i="8"/>
  <c r="BC10" i="8" s="1"/>
  <c r="BB32" i="8"/>
  <c r="AX19" i="8"/>
  <c r="BC19" i="8" s="1"/>
  <c r="AX35" i="8"/>
  <c r="DV15" i="8"/>
  <c r="DR15" i="8"/>
  <c r="AQ9" i="3" s="1"/>
  <c r="DF19" i="8"/>
  <c r="AI13" i="3" s="1"/>
  <c r="AL27" i="8"/>
  <c r="AP27" i="8"/>
  <c r="DF31" i="8"/>
  <c r="AI25" i="3" s="1"/>
  <c r="DJ35" i="8"/>
  <c r="AJ29" i="3" s="1"/>
  <c r="DF35" i="8"/>
  <c r="CX20" i="8"/>
  <c r="CT20" i="8"/>
  <c r="AA14" i="3" s="1"/>
  <c r="DF28" i="8"/>
  <c r="AI22" i="3" s="1"/>
  <c r="DJ28" i="8"/>
  <c r="CT36" i="8"/>
  <c r="CX36" i="8"/>
  <c r="AB30" i="3" s="1"/>
  <c r="DJ24" i="8"/>
  <c r="AJ18" i="3" s="1"/>
  <c r="DF24" i="8"/>
  <c r="CX32" i="8"/>
  <c r="CT32" i="8"/>
  <c r="AA26" i="3" s="1"/>
  <c r="CX40" i="8"/>
  <c r="CT40" i="8"/>
  <c r="BN13" i="8"/>
  <c r="BJ13" i="8"/>
  <c r="C7" i="3" s="1"/>
  <c r="R37" i="8"/>
  <c r="N37" i="8"/>
  <c r="S37" i="8" s="1"/>
  <c r="EP37" i="8"/>
  <c r="DF37" i="8"/>
  <c r="AI31" i="3" s="1"/>
  <c r="AX30" i="8"/>
  <c r="BB30" i="8"/>
  <c r="AX40" i="8"/>
  <c r="BC40" i="8" s="1"/>
  <c r="BN27" i="8"/>
  <c r="D21" i="3" s="1"/>
  <c r="BV19" i="8"/>
  <c r="K13" i="3" s="1"/>
  <c r="CT12" i="8"/>
  <c r="AA6" i="3" s="1"/>
  <c r="Z26" i="8"/>
  <c r="BJ31" i="8"/>
  <c r="AX31" i="8"/>
  <c r="BC31" i="8" s="1"/>
  <c r="ED7" i="8"/>
  <c r="EP7" i="8"/>
  <c r="AP20" i="8"/>
  <c r="AL20" i="8"/>
  <c r="AD28" i="8"/>
  <c r="AE28" i="8" s="1"/>
  <c r="Z28" i="8"/>
  <c r="BB42" i="8"/>
  <c r="AX42" i="8"/>
  <c r="R12" i="8"/>
  <c r="N12" i="8"/>
  <c r="Z34" i="8"/>
  <c r="AE34" i="8" s="1"/>
  <c r="EP34" i="8"/>
  <c r="CH34" i="8"/>
  <c r="EH17" i="8"/>
  <c r="AZ11" i="3" s="1"/>
  <c r="ED17" i="8"/>
  <c r="AP39" i="8"/>
  <c r="AQ39" i="8" s="1"/>
  <c r="BV31" i="8"/>
  <c r="AD32" i="8"/>
  <c r="BB23" i="8"/>
  <c r="BC23" i="8" s="1"/>
  <c r="AX20" i="8"/>
  <c r="BV23" i="8"/>
  <c r="CL11" i="8"/>
  <c r="T5" i="3" s="1"/>
  <c r="CL42" i="8"/>
  <c r="CM42" i="8" s="1"/>
  <c r="CX11" i="8"/>
  <c r="AB5" i="3" s="1"/>
  <c r="DJ31" i="8"/>
  <c r="AJ25" i="3" s="1"/>
  <c r="ED18" i="8"/>
  <c r="AY12" i="3" s="1"/>
  <c r="BJ11" i="8"/>
  <c r="C5" i="3" s="1"/>
  <c r="BN11" i="8"/>
  <c r="D5" i="3" s="1"/>
  <c r="BN39" i="8"/>
  <c r="BJ39" i="8"/>
  <c r="C33" i="3" s="1"/>
  <c r="DF7" i="8"/>
  <c r="EH15" i="8"/>
  <c r="AZ9" i="3" s="1"/>
  <c r="ED15" i="8"/>
  <c r="AY9" i="3" s="1"/>
  <c r="CX31" i="8"/>
  <c r="AB25" i="3" s="1"/>
  <c r="AF25" i="3" s="1"/>
  <c r="CT31" i="8"/>
  <c r="AA25" i="3" s="1"/>
  <c r="AX16" i="8"/>
  <c r="BB16" i="8"/>
  <c r="DF16" i="8"/>
  <c r="CH16" i="8"/>
  <c r="N16" i="8"/>
  <c r="S16" i="8" s="1"/>
  <c r="EH42" i="8"/>
  <c r="ED42" i="8"/>
  <c r="ET25" i="8"/>
  <c r="BH19" i="3" s="1"/>
  <c r="EP25" i="8"/>
  <c r="BG19" i="3" s="1"/>
  <c r="BB34" i="8"/>
  <c r="AX34" i="8"/>
  <c r="Z31" i="8"/>
  <c r="AD37" i="8"/>
  <c r="AL12" i="8"/>
  <c r="AQ12" i="8" s="1"/>
  <c r="CH31" i="8"/>
  <c r="S25" i="3" s="1"/>
  <c r="CH40" i="8"/>
  <c r="CM40" i="8" s="1"/>
  <c r="DF12" i="8"/>
  <c r="AI6" i="3" s="1"/>
  <c r="BV6" i="8"/>
  <c r="N13" i="8"/>
  <c r="S13" i="8" s="1"/>
  <c r="AP36" i="8"/>
  <c r="AP15" i="8"/>
  <c r="AL23" i="8"/>
  <c r="AQ23" i="8" s="1"/>
  <c r="BB12" i="8"/>
  <c r="BC12" i="8" s="1"/>
  <c r="BB36" i="8"/>
  <c r="BC36" i="8" s="1"/>
  <c r="BJ16" i="8"/>
  <c r="C10" i="3" s="1"/>
  <c r="BN42" i="8"/>
  <c r="BO42" i="8" s="1"/>
  <c r="BN14" i="8"/>
  <c r="BZ27" i="8"/>
  <c r="CH15" i="8"/>
  <c r="S9" i="3" s="1"/>
  <c r="CL14" i="8"/>
  <c r="CX12" i="8"/>
  <c r="AB6" i="3" s="1"/>
  <c r="DF15" i="8"/>
  <c r="DF40" i="8"/>
  <c r="ED38" i="8"/>
  <c r="ED9" i="8"/>
  <c r="EP29" i="8"/>
  <c r="EP30" i="8"/>
  <c r="EP9" i="8"/>
  <c r="ED29" i="8"/>
  <c r="EP10" i="8"/>
  <c r="N8" i="8"/>
  <c r="CH8" i="8"/>
  <c r="DF6" i="8"/>
  <c r="AL6" i="8"/>
  <c r="N4" i="8"/>
  <c r="CT4" i="8"/>
  <c r="BC41" i="8"/>
  <c r="N5" i="8"/>
  <c r="CT5" i="8"/>
  <c r="AD41" i="8"/>
  <c r="AE41" i="8" s="1"/>
  <c r="Z42" i="8"/>
  <c r="N28" i="8"/>
  <c r="S28" i="8" s="1"/>
  <c r="AL28" i="8"/>
  <c r="AQ28" i="8" s="1"/>
  <c r="CA39" i="8"/>
  <c r="M33" i="3" s="1"/>
  <c r="CM41" i="8"/>
  <c r="DF22" i="8"/>
  <c r="AI16" i="3" s="1"/>
  <c r="ED22" i="8"/>
  <c r="AX29" i="8"/>
  <c r="BC29" i="8" s="1"/>
  <c r="EP13" i="8"/>
  <c r="EP20" i="8"/>
  <c r="AX11" i="8"/>
  <c r="AX24" i="8"/>
  <c r="BC24" i="8" s="1"/>
  <c r="BB11" i="8"/>
  <c r="BC11" i="8" s="1"/>
  <c r="AX4" i="8"/>
  <c r="AX28" i="8"/>
  <c r="BC28" i="8" s="1"/>
  <c r="AX5" i="8"/>
  <c r="AX21" i="8"/>
  <c r="BC21" i="8" s="1"/>
  <c r="AX37" i="8"/>
  <c r="BC37" i="8" s="1"/>
  <c r="AX22" i="8"/>
  <c r="BC22" i="8" s="1"/>
  <c r="AX14" i="8"/>
  <c r="AX9" i="8"/>
  <c r="BC9" i="8" s="1"/>
  <c r="AX27" i="8"/>
  <c r="BC27" i="8" s="1"/>
  <c r="R27" i="8"/>
  <c r="N27" i="8"/>
  <c r="BV10" i="8"/>
  <c r="K4" i="3" s="1"/>
  <c r="BZ10" i="8"/>
  <c r="L4" i="3" s="1"/>
  <c r="DV22" i="8"/>
  <c r="AR16" i="3" s="1"/>
  <c r="DR22" i="8"/>
  <c r="AQ16" i="3" s="1"/>
  <c r="R34" i="8"/>
  <c r="N34" i="8"/>
  <c r="DV9" i="8"/>
  <c r="AR3" i="3" s="1"/>
  <c r="DV13" i="8"/>
  <c r="AR7" i="3" s="1"/>
  <c r="DR13" i="8"/>
  <c r="AQ7" i="3" s="1"/>
  <c r="AL17" i="8"/>
  <c r="AP17" i="8"/>
  <c r="DV21" i="8"/>
  <c r="AR15" i="3" s="1"/>
  <c r="DR21" i="8"/>
  <c r="AQ15" i="3" s="1"/>
  <c r="AL25" i="8"/>
  <c r="AP25" i="8"/>
  <c r="AL29" i="8"/>
  <c r="AP29" i="8"/>
  <c r="DJ33" i="8"/>
  <c r="AJ27" i="3" s="1"/>
  <c r="DF33" i="8"/>
  <c r="AI27" i="3" s="1"/>
  <c r="BJ18" i="8"/>
  <c r="C12" i="3" s="1"/>
  <c r="BN18" i="8"/>
  <c r="D12" i="3" s="1"/>
  <c r="AP14" i="8"/>
  <c r="AL14" i="8"/>
  <c r="CX26" i="8"/>
  <c r="AB20" i="3" s="1"/>
  <c r="CT26" i="8"/>
  <c r="AA20" i="3" s="1"/>
  <c r="DV26" i="8"/>
  <c r="AR20" i="3" s="1"/>
  <c r="DR26" i="8"/>
  <c r="AQ20" i="3" s="1"/>
  <c r="AP38" i="8"/>
  <c r="AL38" i="8"/>
  <c r="N17" i="8"/>
  <c r="S17" i="8" s="1"/>
  <c r="Z16" i="8"/>
  <c r="AE33" i="8"/>
  <c r="AD29" i="8"/>
  <c r="AE29" i="8" s="1"/>
  <c r="AX15" i="8"/>
  <c r="BC15" i="8" s="1"/>
  <c r="BJ22" i="8"/>
  <c r="C16" i="3" s="1"/>
  <c r="BJ29" i="8"/>
  <c r="C23" i="3" s="1"/>
  <c r="BJ37" i="8"/>
  <c r="BJ24" i="8"/>
  <c r="BV16" i="8"/>
  <c r="CL18" i="8"/>
  <c r="T12" i="3" s="1"/>
  <c r="CH39" i="8"/>
  <c r="CH22" i="8"/>
  <c r="S16" i="3" s="1"/>
  <c r="CL33" i="8"/>
  <c r="CH36" i="8"/>
  <c r="CH19" i="8"/>
  <c r="CH12" i="8"/>
  <c r="CL13" i="8"/>
  <c r="T7" i="3" s="1"/>
  <c r="CL30" i="8"/>
  <c r="T24" i="3" s="1"/>
  <c r="CT16" i="8"/>
  <c r="CT19" i="8"/>
  <c r="DF34" i="8"/>
  <c r="AI28" i="3" s="1"/>
  <c r="DJ41" i="8"/>
  <c r="DK41" i="8" s="1"/>
  <c r="DR31" i="8"/>
  <c r="ED41" i="8"/>
  <c r="EI41" i="8" s="1"/>
  <c r="ED32" i="8"/>
  <c r="ED35" i="8"/>
  <c r="ED26" i="8"/>
  <c r="EP14" i="8"/>
  <c r="ED31" i="8"/>
  <c r="BJ7" i="8"/>
  <c r="BB39" i="8"/>
  <c r="AX39" i="8"/>
  <c r="AL7" i="8"/>
  <c r="R23" i="8"/>
  <c r="N23" i="8"/>
  <c r="S23" i="8" s="1"/>
  <c r="R39" i="8"/>
  <c r="N39" i="8"/>
  <c r="CX18" i="8"/>
  <c r="AB12" i="3" s="1"/>
  <c r="CT18" i="8"/>
  <c r="AA12" i="3" s="1"/>
  <c r="DV18" i="8"/>
  <c r="AR12" i="3" s="1"/>
  <c r="DR18" i="8"/>
  <c r="AQ12" i="3" s="1"/>
  <c r="R42" i="8"/>
  <c r="N42" i="8"/>
  <c r="DV24" i="8"/>
  <c r="AR18" i="3" s="1"/>
  <c r="DR24" i="8"/>
  <c r="AQ18" i="3" s="1"/>
  <c r="DV40" i="8"/>
  <c r="DR40" i="8"/>
  <c r="Z22" i="8"/>
  <c r="AD22" i="8"/>
  <c r="DV34" i="8"/>
  <c r="AR28" i="3" s="1"/>
  <c r="DR34" i="8"/>
  <c r="AQ28" i="3" s="1"/>
  <c r="BN9" i="8"/>
  <c r="D3" i="3" s="1"/>
  <c r="BJ9" i="8"/>
  <c r="C3" i="3" s="1"/>
  <c r="AX13" i="8"/>
  <c r="BB13" i="8"/>
  <c r="AP13" i="8"/>
  <c r="AL13" i="8"/>
  <c r="CX21" i="8"/>
  <c r="AB15" i="3" s="1"/>
  <c r="CT21" i="8"/>
  <c r="AA15" i="3" s="1"/>
  <c r="CX25" i="8"/>
  <c r="AB19" i="3" s="1"/>
  <c r="CT25" i="8"/>
  <c r="AA19" i="3" s="1"/>
  <c r="AP33" i="8"/>
  <c r="AL33" i="8"/>
  <c r="CT33" i="8"/>
  <c r="AA27" i="3" s="1"/>
  <c r="CX33" i="8"/>
  <c r="AB27" i="3" s="1"/>
  <c r="BZ37" i="8"/>
  <c r="L31" i="3" s="1"/>
  <c r="BV37" i="8"/>
  <c r="K31" i="3" s="1"/>
  <c r="CT37" i="8"/>
  <c r="AA31" i="3" s="1"/>
  <c r="CX37" i="8"/>
  <c r="AB31" i="3" s="1"/>
  <c r="BZ41" i="8"/>
  <c r="BV41" i="8"/>
  <c r="R14" i="8"/>
  <c r="N14" i="8"/>
  <c r="BV14" i="8"/>
  <c r="K8" i="3" s="1"/>
  <c r="BZ14" i="8"/>
  <c r="L8" i="3" s="1"/>
  <c r="AP26" i="8"/>
  <c r="AL26" i="8"/>
  <c r="Z38" i="8"/>
  <c r="AD38" i="8"/>
  <c r="BZ38" i="8"/>
  <c r="L32" i="3" s="1"/>
  <c r="BV38" i="8"/>
  <c r="K32" i="3" s="1"/>
  <c r="DV27" i="8"/>
  <c r="AR21" i="3" s="1"/>
  <c r="DR27" i="8"/>
  <c r="AQ21" i="3" s="1"/>
  <c r="ED28" i="8"/>
  <c r="AY22" i="3" s="1"/>
  <c r="EH28" i="8"/>
  <c r="AZ22" i="3" s="1"/>
  <c r="AP30" i="8"/>
  <c r="AL30" i="8"/>
  <c r="DV30" i="8"/>
  <c r="AR24" i="3" s="1"/>
  <c r="DR30" i="8"/>
  <c r="AQ24" i="3" s="1"/>
  <c r="BZ42" i="8"/>
  <c r="BV42" i="8"/>
  <c r="DV12" i="8"/>
  <c r="AR6" i="3" s="1"/>
  <c r="DR12" i="8"/>
  <c r="AQ6" i="3" s="1"/>
  <c r="R10" i="8"/>
  <c r="N10" i="8"/>
  <c r="S10" i="8" s="1"/>
  <c r="BZ22" i="8"/>
  <c r="L16" i="3" s="1"/>
  <c r="BV22" i="8"/>
  <c r="K16" i="3" s="1"/>
  <c r="AX17" i="8"/>
  <c r="BB17" i="8"/>
  <c r="BC17" i="8" s="1"/>
  <c r="BB33" i="8"/>
  <c r="AX33" i="8"/>
  <c r="BZ13" i="8"/>
  <c r="L7" i="3" s="1"/>
  <c r="BV13" i="8"/>
  <c r="K7" i="3" s="1"/>
  <c r="N25" i="8"/>
  <c r="S25" i="8" s="1"/>
  <c r="N26" i="8"/>
  <c r="S26" i="8" s="1"/>
  <c r="Z17" i="8"/>
  <c r="AE17" i="8" s="1"/>
  <c r="Z19" i="8"/>
  <c r="AE19" i="8" s="1"/>
  <c r="Z12" i="8"/>
  <c r="AL16" i="8"/>
  <c r="AQ16" i="8" s="1"/>
  <c r="BV12" i="8"/>
  <c r="CH26" i="8"/>
  <c r="DF17" i="8"/>
  <c r="AI11" i="3" s="1"/>
  <c r="ED16" i="8"/>
  <c r="ED19" i="8"/>
  <c r="EP16" i="8"/>
  <c r="DR7" i="8"/>
  <c r="EP26" i="8"/>
  <c r="ED37" i="8"/>
  <c r="BV7" i="8"/>
  <c r="CH7" i="8"/>
  <c r="DV11" i="8"/>
  <c r="AR5" i="3" s="1"/>
  <c r="DR11" i="8"/>
  <c r="AQ5" i="3" s="1"/>
  <c r="AL19" i="8"/>
  <c r="AP19" i="8"/>
  <c r="R31" i="8"/>
  <c r="N31" i="8"/>
  <c r="R35" i="8"/>
  <c r="N35" i="8"/>
  <c r="BJ4" i="8"/>
  <c r="DV16" i="8"/>
  <c r="AR10" i="3" s="1"/>
  <c r="DR16" i="8"/>
  <c r="AQ10" i="3" s="1"/>
  <c r="DV20" i="8"/>
  <c r="AR14" i="3" s="1"/>
  <c r="DR20" i="8"/>
  <c r="AQ14" i="3" s="1"/>
  <c r="DV28" i="8"/>
  <c r="AR22" i="3" s="1"/>
  <c r="DR28" i="8"/>
  <c r="AQ22" i="3" s="1"/>
  <c r="DV36" i="8"/>
  <c r="AR30" i="3" s="1"/>
  <c r="DR36" i="8"/>
  <c r="AQ30" i="3" s="1"/>
  <c r="AP18" i="8"/>
  <c r="AL18" i="8"/>
  <c r="CT30" i="8"/>
  <c r="AA24" i="3" s="1"/>
  <c r="CX30" i="8"/>
  <c r="AB24" i="3" s="1"/>
  <c r="BZ30" i="8"/>
  <c r="L24" i="3" s="1"/>
  <c r="BV30" i="8"/>
  <c r="K24" i="3" s="1"/>
  <c r="AP42" i="8"/>
  <c r="AL42" i="8"/>
  <c r="EP12" i="8"/>
  <c r="BG6" i="3" s="1"/>
  <c r="ET12" i="8"/>
  <c r="AP10" i="8"/>
  <c r="AL10" i="8"/>
  <c r="AP22" i="8"/>
  <c r="AL22" i="8"/>
  <c r="AP34" i="8"/>
  <c r="AL34" i="8"/>
  <c r="BJ5" i="8"/>
  <c r="CT9" i="8"/>
  <c r="AA3" i="3" s="1"/>
  <c r="CX9" i="8"/>
  <c r="AB3" i="3" s="1"/>
  <c r="BV9" i="8"/>
  <c r="K3" i="3" s="1"/>
  <c r="BZ9" i="8"/>
  <c r="L3" i="3" s="1"/>
  <c r="CT13" i="8"/>
  <c r="AA7" i="3" s="1"/>
  <c r="CX13" i="8"/>
  <c r="AB7" i="3" s="1"/>
  <c r="CL17" i="8"/>
  <c r="T11" i="3" s="1"/>
  <c r="CH17" i="8"/>
  <c r="S11" i="3" s="1"/>
  <c r="DV17" i="8"/>
  <c r="AR11" i="3" s="1"/>
  <c r="DR17" i="8"/>
  <c r="AQ11" i="3" s="1"/>
  <c r="DF21" i="8"/>
  <c r="AI15" i="3" s="1"/>
  <c r="DJ21" i="8"/>
  <c r="AJ15" i="3" s="1"/>
  <c r="BV21" i="8"/>
  <c r="K15" i="3" s="1"/>
  <c r="BZ21" i="8"/>
  <c r="L15" i="3" s="1"/>
  <c r="AP21" i="8"/>
  <c r="AL21" i="8"/>
  <c r="CT29" i="8"/>
  <c r="AA23" i="3" s="1"/>
  <c r="CX29" i="8"/>
  <c r="AB23" i="3" s="1"/>
  <c r="BZ29" i="8"/>
  <c r="L23" i="3" s="1"/>
  <c r="BV29" i="8"/>
  <c r="K23" i="3" s="1"/>
  <c r="AL37" i="8"/>
  <c r="AP37" i="8"/>
  <c r="CT41" i="8"/>
  <c r="CX41" i="8"/>
  <c r="AL41" i="8"/>
  <c r="AP41" i="8"/>
  <c r="BJ10" i="8"/>
  <c r="C4" i="3" s="1"/>
  <c r="BN10" i="8"/>
  <c r="D4" i="3" s="1"/>
  <c r="BN26" i="8"/>
  <c r="D20" i="3" s="1"/>
  <c r="BJ26" i="8"/>
  <c r="C20" i="3" s="1"/>
  <c r="AD14" i="8"/>
  <c r="Z14" i="8"/>
  <c r="DV14" i="8"/>
  <c r="AR8" i="3" s="1"/>
  <c r="DR14" i="8"/>
  <c r="AQ8" i="3" s="1"/>
  <c r="BZ26" i="8"/>
  <c r="L20" i="3" s="1"/>
  <c r="BV26" i="8"/>
  <c r="K20" i="3" s="1"/>
  <c r="DV38" i="8"/>
  <c r="AR32" i="3" s="1"/>
  <c r="DR38" i="8"/>
  <c r="AQ32" i="3" s="1"/>
  <c r="CT38" i="8"/>
  <c r="AA32" i="3" s="1"/>
  <c r="CX38" i="8"/>
  <c r="AB32" i="3" s="1"/>
  <c r="DK37" i="8"/>
  <c r="AK31" i="3" s="1"/>
  <c r="DK14" i="8"/>
  <c r="AK8" i="3" s="1"/>
  <c r="DK13" i="8"/>
  <c r="AK7" i="3" s="1"/>
  <c r="DR37" i="8"/>
  <c r="ED33" i="8"/>
  <c r="ED24" i="8"/>
  <c r="DR23" i="8"/>
  <c r="EP39" i="8"/>
  <c r="ED34" i="8"/>
  <c r="ED23" i="8"/>
  <c r="AX3" i="8"/>
  <c r="N7" i="8"/>
  <c r="CT7" i="8"/>
  <c r="R15" i="8"/>
  <c r="N15" i="8"/>
  <c r="DV19" i="8"/>
  <c r="AR13" i="3" s="1"/>
  <c r="DR19" i="8"/>
  <c r="AQ13" i="3" s="1"/>
  <c r="R19" i="8"/>
  <c r="N19" i="8"/>
  <c r="AP31" i="8"/>
  <c r="AL31" i="8"/>
  <c r="DV35" i="8"/>
  <c r="AR29" i="3" s="1"/>
  <c r="DR35" i="8"/>
  <c r="AQ29" i="3" s="1"/>
  <c r="DW39" i="8"/>
  <c r="AS33" i="3" s="1"/>
  <c r="DR3" i="8"/>
  <c r="CH3" i="8"/>
  <c r="N3" i="8"/>
  <c r="DR8" i="8"/>
  <c r="DF8" i="8"/>
  <c r="CH6" i="8"/>
  <c r="N6" i="8"/>
  <c r="BZ18" i="8"/>
  <c r="L12" i="3" s="1"/>
  <c r="BV18" i="8"/>
  <c r="K12" i="3" s="1"/>
  <c r="AD30" i="8"/>
  <c r="Z30" i="8"/>
  <c r="DV42" i="8"/>
  <c r="DR42" i="8"/>
  <c r="CT42" i="8"/>
  <c r="CX42" i="8"/>
  <c r="DR4" i="8"/>
  <c r="AL4" i="8"/>
  <c r="DV32" i="8"/>
  <c r="AR26" i="3" s="1"/>
  <c r="DR32" i="8"/>
  <c r="AQ26" i="3" s="1"/>
  <c r="CX10" i="8"/>
  <c r="AB4" i="3" s="1"/>
  <c r="CT10" i="8"/>
  <c r="DV10" i="8"/>
  <c r="AR4" i="3" s="1"/>
  <c r="DR10" i="8"/>
  <c r="AQ4" i="3" s="1"/>
  <c r="CX22" i="8"/>
  <c r="AB16" i="3" s="1"/>
  <c r="CT22" i="8"/>
  <c r="AA16" i="3" s="1"/>
  <c r="CT34" i="8"/>
  <c r="AA28" i="3" s="1"/>
  <c r="CX34" i="8"/>
  <c r="AB28" i="3" s="1"/>
  <c r="BZ34" i="8"/>
  <c r="L28" i="3" s="1"/>
  <c r="BV34" i="8"/>
  <c r="K28" i="3" s="1"/>
  <c r="CH5" i="8"/>
  <c r="AL9" i="8"/>
  <c r="AP9" i="8"/>
  <c r="BZ17" i="8"/>
  <c r="L11" i="3" s="1"/>
  <c r="BV17" i="8"/>
  <c r="K11" i="3" s="1"/>
  <c r="CT17" i="8"/>
  <c r="AA11" i="3" s="1"/>
  <c r="CX17" i="8"/>
  <c r="AB11" i="3" s="1"/>
  <c r="DV25" i="8"/>
  <c r="AR19" i="3" s="1"/>
  <c r="DR25" i="8"/>
  <c r="AQ19" i="3" s="1"/>
  <c r="BV25" i="8"/>
  <c r="K19" i="3" s="1"/>
  <c r="BZ25" i="8"/>
  <c r="L19" i="3" s="1"/>
  <c r="DV29" i="8"/>
  <c r="AR23" i="3" s="1"/>
  <c r="DR29" i="8"/>
  <c r="AQ23" i="3" s="1"/>
  <c r="CH29" i="8"/>
  <c r="S23" i="3" s="1"/>
  <c r="CL29" i="8"/>
  <c r="T23" i="3" s="1"/>
  <c r="BV33" i="8"/>
  <c r="K27" i="3" s="1"/>
  <c r="BZ33" i="8"/>
  <c r="L27" i="3" s="1"/>
  <c r="DV33" i="8"/>
  <c r="AR27" i="3" s="1"/>
  <c r="DR33" i="8"/>
  <c r="AQ27" i="3" s="1"/>
  <c r="CL37" i="8"/>
  <c r="T31" i="3" s="1"/>
  <c r="CH37" i="8"/>
  <c r="S31" i="3" s="1"/>
  <c r="DV41" i="8"/>
  <c r="DR41" i="8"/>
  <c r="BJ6" i="8"/>
  <c r="CX14" i="8"/>
  <c r="AB8" i="3" s="1"/>
  <c r="CT14" i="8"/>
  <c r="AA8" i="3" s="1"/>
  <c r="BC20" i="8"/>
  <c r="BC32" i="8"/>
  <c r="DK12" i="8"/>
  <c r="AK6" i="3" s="1"/>
  <c r="CY28" i="8"/>
  <c r="AC22" i="3" s="1"/>
  <c r="CY11" i="8"/>
  <c r="AC5" i="3" s="1"/>
  <c r="CY27" i="8"/>
  <c r="AC21" i="3" s="1"/>
  <c r="CY24" i="8"/>
  <c r="AC18" i="3" s="1"/>
  <c r="CA35" i="8"/>
  <c r="M29" i="3" s="1"/>
  <c r="BO34" i="8"/>
  <c r="E28" i="3" s="1"/>
  <c r="BO17" i="8"/>
  <c r="E11" i="3" s="1"/>
  <c r="BO38" i="8"/>
  <c r="E32" i="3" s="1"/>
  <c r="AQ24" i="8"/>
  <c r="AQ36" i="8"/>
  <c r="AQ15" i="8"/>
  <c r="AQ40" i="8"/>
  <c r="DK10" i="8"/>
  <c r="AK4" i="3" s="1"/>
  <c r="DK29" i="8"/>
  <c r="AK23" i="3" s="1"/>
  <c r="DK42" i="8"/>
  <c r="DK30" i="8"/>
  <c r="AK24" i="3" s="1"/>
  <c r="DK23" i="8"/>
  <c r="AK17" i="3" s="1"/>
  <c r="DK36" i="8"/>
  <c r="AK30" i="3" s="1"/>
  <c r="DK18" i="8"/>
  <c r="AK12" i="3" s="1"/>
  <c r="DK27" i="8"/>
  <c r="AK21" i="3" s="1"/>
  <c r="DK34" i="8"/>
  <c r="AK28" i="3" s="1"/>
  <c r="DK38" i="8"/>
  <c r="AK32" i="3" s="1"/>
  <c r="DK39" i="8"/>
  <c r="AK33" i="3" s="1"/>
  <c r="DK26" i="8"/>
  <c r="AK20" i="3" s="1"/>
  <c r="DK31" i="8"/>
  <c r="AK25" i="3" s="1"/>
  <c r="DK40" i="8"/>
  <c r="CY23" i="8"/>
  <c r="AC17" i="3" s="1"/>
  <c r="CY39" i="8"/>
  <c r="AC33" i="3" s="1"/>
  <c r="CY35" i="8"/>
  <c r="AC29" i="3" s="1"/>
  <c r="CM27" i="8"/>
  <c r="U21" i="3" s="1"/>
  <c r="CM24" i="8"/>
  <c r="U18" i="3" s="1"/>
  <c r="CM35" i="8"/>
  <c r="U29" i="3" s="1"/>
  <c r="CM23" i="8"/>
  <c r="U17" i="3" s="1"/>
  <c r="CM21" i="8"/>
  <c r="U15" i="3" s="1"/>
  <c r="CM13" i="8"/>
  <c r="U7" i="3" s="1"/>
  <c r="CM30" i="8"/>
  <c r="U24" i="3" s="1"/>
  <c r="CA15" i="8"/>
  <c r="M9" i="3" s="1"/>
  <c r="CA32" i="8"/>
  <c r="M26" i="3" s="1"/>
  <c r="CA28" i="8"/>
  <c r="M22" i="3" s="1"/>
  <c r="CA20" i="8"/>
  <c r="M14" i="3" s="1"/>
  <c r="CA36" i="8"/>
  <c r="M30" i="3" s="1"/>
  <c r="CA24" i="8"/>
  <c r="M18" i="3" s="1"/>
  <c r="CA40" i="8"/>
  <c r="BO30" i="8"/>
  <c r="E24" i="3" s="1"/>
  <c r="BO15" i="8"/>
  <c r="E9" i="3" s="1"/>
  <c r="BO33" i="8"/>
  <c r="E27" i="3" s="1"/>
  <c r="BO20" i="8"/>
  <c r="E14" i="3" s="1"/>
  <c r="BO22" i="8"/>
  <c r="E16" i="3" s="1"/>
  <c r="BO36" i="8"/>
  <c r="E30" i="3" s="1"/>
  <c r="BO21" i="8"/>
  <c r="E15" i="3" s="1"/>
  <c r="BO40" i="8"/>
  <c r="BC35" i="8"/>
  <c r="BC26" i="8"/>
  <c r="BC18" i="8"/>
  <c r="BC14" i="8"/>
  <c r="BC38" i="8"/>
  <c r="AQ32" i="8"/>
  <c r="AQ35" i="8"/>
  <c r="AQ11" i="8"/>
  <c r="AE37" i="8"/>
  <c r="AE13" i="8"/>
  <c r="AE12" i="8"/>
  <c r="AE18" i="8"/>
  <c r="AE31" i="8"/>
  <c r="AE40" i="8"/>
  <c r="AE39" i="8"/>
  <c r="AE32" i="8"/>
  <c r="AE26" i="8"/>
  <c r="AE11" i="8"/>
  <c r="AE20" i="8"/>
  <c r="AE35" i="8"/>
  <c r="AE15" i="8"/>
  <c r="AE24" i="8"/>
  <c r="AE42" i="8"/>
  <c r="AE25" i="8"/>
  <c r="AE23" i="8"/>
  <c r="AE16" i="8"/>
  <c r="AE27" i="8"/>
  <c r="AE36" i="8"/>
  <c r="S9" i="8"/>
  <c r="CM20" i="8" l="1"/>
  <c r="U14" i="3" s="1"/>
  <c r="CM18" i="8"/>
  <c r="U12" i="3" s="1"/>
  <c r="CA19" i="8"/>
  <c r="M13" i="3" s="1"/>
  <c r="BO28" i="8"/>
  <c r="E22" i="3" s="1"/>
  <c r="EU27" i="8"/>
  <c r="BI21" i="3" s="1"/>
  <c r="EU23" i="8"/>
  <c r="BI17" i="3" s="1"/>
  <c r="EU31" i="8"/>
  <c r="BI25" i="3" s="1"/>
  <c r="EU11" i="8"/>
  <c r="BI5" i="3" s="1"/>
  <c r="EU39" i="8"/>
  <c r="BI33" i="3" s="1"/>
  <c r="BG33" i="3"/>
  <c r="EU9" i="8"/>
  <c r="BI3" i="3" s="1"/>
  <c r="BG3" i="3"/>
  <c r="BH32" i="3"/>
  <c r="EU38" i="8"/>
  <c r="BI32" i="3" s="1"/>
  <c r="EU34" i="8"/>
  <c r="BI28" i="3" s="1"/>
  <c r="BG28" i="3"/>
  <c r="EU33" i="8"/>
  <c r="BI27" i="3" s="1"/>
  <c r="EU24" i="8"/>
  <c r="BI18" i="3" s="1"/>
  <c r="BG18" i="3"/>
  <c r="EU26" i="8"/>
  <c r="BI20" i="3" s="1"/>
  <c r="BG20" i="3"/>
  <c r="EU30" i="8"/>
  <c r="BI24" i="3" s="1"/>
  <c r="BG24" i="3"/>
  <c r="EU18" i="8"/>
  <c r="BI12" i="3" s="1"/>
  <c r="BG12" i="3"/>
  <c r="EU21" i="8"/>
  <c r="BI15" i="3" s="1"/>
  <c r="EU14" i="8"/>
  <c r="BI8" i="3" s="1"/>
  <c r="BG8" i="3"/>
  <c r="EU20" i="8"/>
  <c r="BI14" i="3" s="1"/>
  <c r="BG14" i="3"/>
  <c r="EU10" i="8"/>
  <c r="BI4" i="3" s="1"/>
  <c r="BG4" i="3"/>
  <c r="EU29" i="8"/>
  <c r="BI23" i="3" s="1"/>
  <c r="BG23" i="3"/>
  <c r="EU15" i="8"/>
  <c r="BI9" i="3" s="1"/>
  <c r="BG9" i="3"/>
  <c r="EU12" i="8"/>
  <c r="BI6" i="3" s="1"/>
  <c r="BH6" i="3"/>
  <c r="EU16" i="8"/>
  <c r="BI10" i="3" s="1"/>
  <c r="BG10" i="3"/>
  <c r="EU13" i="8"/>
  <c r="BI7" i="3" s="1"/>
  <c r="BG7" i="3"/>
  <c r="EU37" i="8"/>
  <c r="BI31" i="3" s="1"/>
  <c r="BG31" i="3"/>
  <c r="EU36" i="8"/>
  <c r="BI30" i="3" s="1"/>
  <c r="EU22" i="8"/>
  <c r="BI16" i="3" s="1"/>
  <c r="EU28" i="8"/>
  <c r="BI22" i="3" s="1"/>
  <c r="EU32" i="8"/>
  <c r="BI26" i="3" s="1"/>
  <c r="EU17" i="8"/>
  <c r="BI11" i="3" s="1"/>
  <c r="EU19" i="8"/>
  <c r="BI13" i="3" s="1"/>
  <c r="EI11" i="8"/>
  <c r="BA5" i="3" s="1"/>
  <c r="EI39" i="8"/>
  <c r="BA33" i="3" s="1"/>
  <c r="EI19" i="8"/>
  <c r="BA13" i="3" s="1"/>
  <c r="AY13" i="3"/>
  <c r="EI16" i="8"/>
  <c r="BA10" i="3" s="1"/>
  <c r="AY10" i="3"/>
  <c r="EI31" i="8"/>
  <c r="BA25" i="3" s="1"/>
  <c r="AY25" i="3"/>
  <c r="EI32" i="8"/>
  <c r="BA26" i="3" s="1"/>
  <c r="AY26" i="3"/>
  <c r="EI22" i="8"/>
  <c r="BA16" i="3" s="1"/>
  <c r="AY16" i="3"/>
  <c r="EI18" i="8"/>
  <c r="BA12" i="3" s="1"/>
  <c r="EI23" i="8"/>
  <c r="BA17" i="3" s="1"/>
  <c r="AY17" i="3"/>
  <c r="EI21" i="8"/>
  <c r="BA15" i="3" s="1"/>
  <c r="AY15" i="3"/>
  <c r="EI30" i="8"/>
  <c r="BA24" i="3" s="1"/>
  <c r="AY24" i="3"/>
  <c r="EI27" i="8"/>
  <c r="BA21" i="3" s="1"/>
  <c r="AY21" i="3"/>
  <c r="BA7" i="3"/>
  <c r="EI24" i="8"/>
  <c r="BA18" i="3" s="1"/>
  <c r="AY18" i="3"/>
  <c r="EI34" i="8"/>
  <c r="BA28" i="3" s="1"/>
  <c r="AY28" i="3"/>
  <c r="EI33" i="8"/>
  <c r="BA27" i="3" s="1"/>
  <c r="AY27" i="3"/>
  <c r="EI26" i="8"/>
  <c r="BA20" i="3" s="1"/>
  <c r="AY20" i="3"/>
  <c r="EI29" i="8"/>
  <c r="BA23" i="3" s="1"/>
  <c r="AY23" i="3"/>
  <c r="EI9" i="8"/>
  <c r="BA3" i="3" s="1"/>
  <c r="AY3" i="3"/>
  <c r="EI17" i="8"/>
  <c r="BA11" i="3" s="1"/>
  <c r="AY11" i="3"/>
  <c r="AZ19" i="3"/>
  <c r="EI25" i="8"/>
  <c r="BA19" i="3" s="1"/>
  <c r="EI37" i="8"/>
  <c r="BA31" i="3" s="1"/>
  <c r="AY31" i="3"/>
  <c r="EI35" i="8"/>
  <c r="BA29" i="3" s="1"/>
  <c r="AY29" i="3"/>
  <c r="EI38" i="8"/>
  <c r="BA32" i="3" s="1"/>
  <c r="AY32" i="3"/>
  <c r="EI10" i="8"/>
  <c r="BA4" i="3" s="1"/>
  <c r="AY4" i="3"/>
  <c r="EI12" i="8"/>
  <c r="BA6" i="3" s="1"/>
  <c r="EI20" i="8"/>
  <c r="BA14" i="3" s="1"/>
  <c r="DW23" i="8"/>
  <c r="AS17" i="3" s="1"/>
  <c r="AQ17" i="3"/>
  <c r="DW31" i="8"/>
  <c r="AS25" i="3" s="1"/>
  <c r="AQ25" i="3"/>
  <c r="DW37" i="8"/>
  <c r="AS31" i="3" s="1"/>
  <c r="AQ31" i="3"/>
  <c r="DW15" i="8"/>
  <c r="AS9" i="3" s="1"/>
  <c r="AR9" i="3"/>
  <c r="DK17" i="8"/>
  <c r="AK11" i="3" s="1"/>
  <c r="DK19" i="8"/>
  <c r="AK13" i="3" s="1"/>
  <c r="DK20" i="8"/>
  <c r="AK14" i="3" s="1"/>
  <c r="DK22" i="8"/>
  <c r="AK16" i="3" s="1"/>
  <c r="DK11" i="8"/>
  <c r="AK5" i="3" s="1"/>
  <c r="DK24" i="8"/>
  <c r="AK18" i="3" s="1"/>
  <c r="AI18" i="3"/>
  <c r="DK28" i="8"/>
  <c r="AK22" i="3" s="1"/>
  <c r="AJ22" i="3"/>
  <c r="DK35" i="8"/>
  <c r="AK29" i="3" s="1"/>
  <c r="AI29" i="3"/>
  <c r="DK25" i="8"/>
  <c r="AK19" i="3" s="1"/>
  <c r="AI19" i="3"/>
  <c r="DK15" i="8"/>
  <c r="AK9" i="3" s="1"/>
  <c r="AI9" i="3"/>
  <c r="DK16" i="8"/>
  <c r="AK10" i="3" s="1"/>
  <c r="AI10" i="3"/>
  <c r="DK32" i="8"/>
  <c r="AK26" i="3" s="1"/>
  <c r="AI26" i="3"/>
  <c r="DK9" i="8"/>
  <c r="AK3" i="3" s="1"/>
  <c r="AJ3" i="3"/>
  <c r="CY10" i="8"/>
  <c r="AC4" i="3" s="1"/>
  <c r="AA4" i="3"/>
  <c r="CY16" i="8"/>
  <c r="AC10" i="3" s="1"/>
  <c r="AA10" i="3"/>
  <c r="S25" i="4"/>
  <c r="CY32" i="8"/>
  <c r="AC26" i="3" s="1"/>
  <c r="AB26" i="3"/>
  <c r="AF26" i="3" s="1"/>
  <c r="CY36" i="8"/>
  <c r="AC30" i="3" s="1"/>
  <c r="AA30" i="3"/>
  <c r="CY20" i="8"/>
  <c r="AC14" i="3" s="1"/>
  <c r="AB14" i="3"/>
  <c r="CY15" i="8"/>
  <c r="AC9" i="3" s="1"/>
  <c r="AA9" i="3"/>
  <c r="CY19" i="8"/>
  <c r="AC13" i="3" s="1"/>
  <c r="AA13" i="3"/>
  <c r="CM15" i="8"/>
  <c r="U9" i="3" s="1"/>
  <c r="CM11" i="8"/>
  <c r="U5" i="3" s="1"/>
  <c r="CM31" i="8"/>
  <c r="U25" i="3" s="1"/>
  <c r="CM22" i="8"/>
  <c r="U16" i="3" s="1"/>
  <c r="CM10" i="8"/>
  <c r="U4" i="3" s="1"/>
  <c r="CM32" i="8"/>
  <c r="U26" i="3" s="1"/>
  <c r="CM25" i="8"/>
  <c r="U19" i="3" s="1"/>
  <c r="CM12" i="8"/>
  <c r="U6" i="3" s="1"/>
  <c r="S6" i="3"/>
  <c r="CM26" i="8"/>
  <c r="U20" i="3" s="1"/>
  <c r="S20" i="3"/>
  <c r="CM19" i="8"/>
  <c r="U13" i="3" s="1"/>
  <c r="S13" i="3"/>
  <c r="CM39" i="8"/>
  <c r="U33" i="3" s="1"/>
  <c r="S33" i="3"/>
  <c r="CM16" i="8"/>
  <c r="U10" i="3" s="1"/>
  <c r="S10" i="3"/>
  <c r="CM36" i="8"/>
  <c r="U30" i="3" s="1"/>
  <c r="S30" i="3"/>
  <c r="CM14" i="8"/>
  <c r="U8" i="3" s="1"/>
  <c r="T8" i="3"/>
  <c r="CM28" i="8"/>
  <c r="U22" i="3" s="1"/>
  <c r="S22" i="3"/>
  <c r="CM33" i="8"/>
  <c r="U27" i="3" s="1"/>
  <c r="T27" i="3"/>
  <c r="CM34" i="8"/>
  <c r="U28" i="3" s="1"/>
  <c r="S28" i="3"/>
  <c r="CA27" i="8"/>
  <c r="M21" i="3" s="1"/>
  <c r="L21" i="3"/>
  <c r="CA12" i="8"/>
  <c r="M6" i="3" s="1"/>
  <c r="K6" i="3"/>
  <c r="CA16" i="8"/>
  <c r="M10" i="3" s="1"/>
  <c r="K10" i="3"/>
  <c r="CA23" i="8"/>
  <c r="M17" i="3" s="1"/>
  <c r="K17" i="3"/>
  <c r="CA31" i="8"/>
  <c r="M25" i="3" s="1"/>
  <c r="K25" i="3"/>
  <c r="CA11" i="8"/>
  <c r="M5" i="3" s="1"/>
  <c r="L5" i="3"/>
  <c r="BO35" i="8"/>
  <c r="E29" i="3" s="1"/>
  <c r="BO32" i="8"/>
  <c r="E26" i="3" s="1"/>
  <c r="BO19" i="8"/>
  <c r="E13" i="3" s="1"/>
  <c r="BO16" i="8"/>
  <c r="E10" i="3" s="1"/>
  <c r="BO27" i="8"/>
  <c r="E21" i="3" s="1"/>
  <c r="BO39" i="8"/>
  <c r="E33" i="3" s="1"/>
  <c r="D33" i="3"/>
  <c r="BO13" i="8"/>
  <c r="E7" i="3" s="1"/>
  <c r="D7" i="3"/>
  <c r="H7" i="3" s="1"/>
  <c r="D3" i="4"/>
  <c r="F3" i="4" s="1"/>
  <c r="BO24" i="8"/>
  <c r="E18" i="3" s="1"/>
  <c r="C18" i="3"/>
  <c r="BO23" i="8"/>
  <c r="E17" i="3" s="1"/>
  <c r="C17" i="3"/>
  <c r="BO29" i="8"/>
  <c r="E23" i="3" s="1"/>
  <c r="BO25" i="8"/>
  <c r="E19" i="3" s="1"/>
  <c r="BO12" i="8"/>
  <c r="E6" i="3" s="1"/>
  <c r="BO37" i="8"/>
  <c r="E31" i="3" s="1"/>
  <c r="C31" i="3"/>
  <c r="BO14" i="8"/>
  <c r="E8" i="3" s="1"/>
  <c r="D8" i="3"/>
  <c r="BO31" i="8"/>
  <c r="E25" i="3" s="1"/>
  <c r="C25" i="3"/>
  <c r="DK33" i="8"/>
  <c r="AK27" i="3" s="1"/>
  <c r="AQ27" i="8"/>
  <c r="EI42" i="8"/>
  <c r="CY31" i="8"/>
  <c r="AC25" i="3" s="1"/>
  <c r="AG25" i="3" s="1"/>
  <c r="T25" i="4" s="1"/>
  <c r="BO11" i="8"/>
  <c r="E5" i="3" s="1"/>
  <c r="AQ20" i="8"/>
  <c r="CA38" i="8"/>
  <c r="M32" i="3" s="1"/>
  <c r="AQ26" i="8"/>
  <c r="S14" i="8"/>
  <c r="CY25" i="8"/>
  <c r="AC19" i="3" s="1"/>
  <c r="AQ13" i="8"/>
  <c r="BO9" i="8"/>
  <c r="E3" i="3" s="1"/>
  <c r="I3" i="3" s="1"/>
  <c r="E3" i="4" s="1"/>
  <c r="DW24" i="8"/>
  <c r="AS18" i="3" s="1"/>
  <c r="DW18" i="8"/>
  <c r="AS12" i="3" s="1"/>
  <c r="DW21" i="8"/>
  <c r="AS15" i="3" s="1"/>
  <c r="DW13" i="8"/>
  <c r="AS7" i="3" s="1"/>
  <c r="BC16" i="8"/>
  <c r="EI15" i="8"/>
  <c r="BA9" i="3" s="1"/>
  <c r="S12" i="8"/>
  <c r="CY12" i="8"/>
  <c r="AC6" i="3" s="1"/>
  <c r="CY40" i="8"/>
  <c r="BO18" i="8"/>
  <c r="E12" i="3" s="1"/>
  <c r="BC34" i="8"/>
  <c r="BC42" i="8"/>
  <c r="BC30" i="8"/>
  <c r="CM37" i="8"/>
  <c r="U31" i="3" s="1"/>
  <c r="DW29" i="8"/>
  <c r="AS23" i="3" s="1"/>
  <c r="DW25" i="8"/>
  <c r="AS19" i="3" s="1"/>
  <c r="CA17" i="8"/>
  <c r="M11" i="3" s="1"/>
  <c r="DW38" i="8"/>
  <c r="AS32" i="3" s="1"/>
  <c r="BO26" i="8"/>
  <c r="E20" i="3" s="1"/>
  <c r="DW17" i="8"/>
  <c r="AS11" i="3" s="1"/>
  <c r="BC39" i="8"/>
  <c r="CA41" i="8"/>
  <c r="CA37" i="8"/>
  <c r="M31" i="3" s="1"/>
  <c r="AQ33" i="8"/>
  <c r="CY21" i="8"/>
  <c r="AC15" i="3" s="1"/>
  <c r="DW34" i="8"/>
  <c r="AS28" i="3" s="1"/>
  <c r="DW40" i="8"/>
  <c r="CY18" i="8"/>
  <c r="AC12" i="3" s="1"/>
  <c r="DW9" i="8"/>
  <c r="AS3" i="3" s="1"/>
  <c r="DW22" i="8"/>
  <c r="AS16" i="3" s="1"/>
  <c r="EU25" i="8"/>
  <c r="BI19" i="3" s="1"/>
  <c r="DW41" i="8"/>
  <c r="DW33" i="8"/>
  <c r="AS27" i="3" s="1"/>
  <c r="CY34" i="8"/>
  <c r="AC28" i="3" s="1"/>
  <c r="CY42" i="8"/>
  <c r="S19" i="8"/>
  <c r="CA26" i="8"/>
  <c r="M20" i="3" s="1"/>
  <c r="AE14" i="8"/>
  <c r="CA29" i="8"/>
  <c r="M23" i="3" s="1"/>
  <c r="AQ21" i="8"/>
  <c r="CM17" i="8"/>
  <c r="U11" i="3" s="1"/>
  <c r="CY30" i="8"/>
  <c r="AC24" i="3" s="1"/>
  <c r="DW11" i="8"/>
  <c r="AS5" i="3" s="1"/>
  <c r="EI28" i="8"/>
  <c r="BA22" i="3" s="1"/>
  <c r="CY14" i="8"/>
  <c r="AC8" i="3" s="1"/>
  <c r="CA33" i="8"/>
  <c r="M27" i="3" s="1"/>
  <c r="DW10" i="8"/>
  <c r="AS4" i="3" s="1"/>
  <c r="DW32" i="8"/>
  <c r="AS26" i="3" s="1"/>
  <c r="AE30" i="8"/>
  <c r="DW35" i="8"/>
  <c r="AS29" i="3" s="1"/>
  <c r="S15" i="8"/>
  <c r="DW14" i="8"/>
  <c r="AS8" i="3" s="1"/>
  <c r="AQ41" i="8"/>
  <c r="AQ37" i="8"/>
  <c r="CY29" i="8"/>
  <c r="AC23" i="3" s="1"/>
  <c r="CA21" i="8"/>
  <c r="M15" i="3" s="1"/>
  <c r="CY13" i="8"/>
  <c r="AC7" i="3" s="1"/>
  <c r="CY9" i="8"/>
  <c r="AC3" i="3" s="1"/>
  <c r="AQ34" i="8"/>
  <c r="AQ10" i="8"/>
  <c r="AQ42" i="8"/>
  <c r="DW36" i="8"/>
  <c r="AS30" i="3" s="1"/>
  <c r="DW20" i="8"/>
  <c r="AS14" i="3" s="1"/>
  <c r="S35" i="8"/>
  <c r="AQ19" i="8"/>
  <c r="BC33" i="8"/>
  <c r="CA22" i="8"/>
  <c r="M16" i="3" s="1"/>
  <c r="DW12" i="8"/>
  <c r="AS6" i="3" s="1"/>
  <c r="DW30" i="8"/>
  <c r="AS24" i="3" s="1"/>
  <c r="CY37" i="8"/>
  <c r="AC31" i="3" s="1"/>
  <c r="CY33" i="8"/>
  <c r="AC27" i="3" s="1"/>
  <c r="AE22" i="8"/>
  <c r="S39" i="8"/>
  <c r="DW26" i="8"/>
  <c r="AS20" i="3" s="1"/>
  <c r="AQ14" i="8"/>
  <c r="AQ25" i="8"/>
  <c r="AQ17" i="8"/>
  <c r="S27" i="8"/>
  <c r="CM29" i="8"/>
  <c r="U23" i="3" s="1"/>
  <c r="CA25" i="8"/>
  <c r="M19" i="3" s="1"/>
  <c r="CY17" i="8"/>
  <c r="AC11" i="3" s="1"/>
  <c r="AQ9" i="8"/>
  <c r="CA34" i="8"/>
  <c r="M28" i="3" s="1"/>
  <c r="CY22" i="8"/>
  <c r="AC16" i="3" s="1"/>
  <c r="DW42" i="8"/>
  <c r="CA18" i="8"/>
  <c r="M12" i="3" s="1"/>
  <c r="AQ31" i="8"/>
  <c r="DW19" i="8"/>
  <c r="AS13" i="3" s="1"/>
  <c r="CY38" i="8"/>
  <c r="AC32" i="3" s="1"/>
  <c r="BO10" i="8"/>
  <c r="E4" i="3" s="1"/>
  <c r="CY41" i="8"/>
  <c r="DK21" i="8"/>
  <c r="AK15" i="3" s="1"/>
  <c r="CA9" i="8"/>
  <c r="M3" i="3" s="1"/>
  <c r="AQ22" i="8"/>
  <c r="CA30" i="8"/>
  <c r="M24" i="3" s="1"/>
  <c r="AQ18" i="8"/>
  <c r="DW28" i="8"/>
  <c r="AS22" i="3" s="1"/>
  <c r="DW16" i="8"/>
  <c r="AS10" i="3" s="1"/>
  <c r="S31" i="8"/>
  <c r="CA13" i="8"/>
  <c r="M7" i="3" s="1"/>
  <c r="CA42" i="8"/>
  <c r="AQ30" i="8"/>
  <c r="DW27" i="8"/>
  <c r="AS21" i="3" s="1"/>
  <c r="AE38" i="8"/>
  <c r="CA14" i="8"/>
  <c r="M8" i="3" s="1"/>
  <c r="BC13" i="8"/>
  <c r="S42" i="8"/>
  <c r="AQ38" i="8"/>
  <c r="CY26" i="8"/>
  <c r="AC20" i="3" s="1"/>
  <c r="AQ29" i="8"/>
  <c r="S34" i="8"/>
  <c r="CA10" i="8"/>
  <c r="M4" i="3" s="1"/>
  <c r="AG26" i="3" l="1"/>
  <c r="T26" i="4" s="1"/>
  <c r="S26" i="4"/>
  <c r="I7" i="3"/>
  <c r="E7" i="4" s="1"/>
  <c r="D7" i="4"/>
  <c r="B2" i="5"/>
  <c r="G3" i="4"/>
  <c r="AV20" i="1"/>
  <c r="H3" i="4" l="1"/>
  <c r="C2" i="5"/>
  <c r="U60" i="4"/>
  <c r="F7" i="6"/>
  <c r="I7" i="6"/>
  <c r="L7" i="6"/>
  <c r="O7" i="6"/>
  <c r="R7" i="6"/>
  <c r="U7" i="6"/>
  <c r="X7" i="6"/>
  <c r="I8" i="6"/>
  <c r="P52" i="4" s="1"/>
  <c r="L8" i="6"/>
  <c r="U52" i="4" s="1"/>
  <c r="O8" i="6"/>
  <c r="Z52" i="4" s="1"/>
  <c r="R8" i="6"/>
  <c r="AE52" i="4" s="1"/>
  <c r="U8" i="6"/>
  <c r="AJ52" i="4" s="1"/>
  <c r="X8" i="6"/>
  <c r="AO52" i="4" s="1"/>
  <c r="F58" i="4"/>
  <c r="F60" i="4" l="1"/>
  <c r="K54" i="4"/>
  <c r="K66" i="4" s="1"/>
  <c r="AJ54" i="4"/>
  <c r="AJ66" i="4" s="1"/>
  <c r="AO60" i="4"/>
  <c r="AE54" i="4"/>
  <c r="Z60" i="4"/>
  <c r="P54" i="4"/>
  <c r="Z54" i="4"/>
  <c r="AJ60" i="4"/>
  <c r="P60" i="4"/>
  <c r="AO54" i="4"/>
  <c r="U54" i="4"/>
  <c r="AE60" i="4"/>
  <c r="K60" i="4"/>
  <c r="U25" i="4" l="1"/>
  <c r="U26" i="4"/>
  <c r="F7" i="4"/>
  <c r="V25" i="4" l="1"/>
  <c r="O24" i="5" s="1"/>
  <c r="N24" i="5"/>
  <c r="V26" i="4"/>
  <c r="O25" i="5" s="1"/>
  <c r="N25" i="5"/>
  <c r="G7" i="4"/>
  <c r="C6" i="5" s="1"/>
  <c r="B6" i="5"/>
  <c r="H7" i="4" l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W26" i="4" l="1"/>
  <c r="W25" i="4"/>
  <c r="AG3" i="4" l="1"/>
  <c r="H4" i="3" l="1"/>
  <c r="H11" i="3"/>
  <c r="H8" i="3"/>
  <c r="H31" i="3"/>
  <c r="H32" i="3"/>
  <c r="H21" i="3"/>
  <c r="H9" i="3"/>
  <c r="H18" i="3"/>
  <c r="H30" i="3"/>
  <c r="H10" i="3"/>
  <c r="H17" i="3"/>
  <c r="H6" i="3"/>
  <c r="H25" i="3"/>
  <c r="H12" i="3"/>
  <c r="H20" i="3"/>
  <c r="H22" i="3"/>
  <c r="H28" i="3"/>
  <c r="H5" i="3"/>
  <c r="H15" i="3"/>
  <c r="H16" i="3"/>
  <c r="H19" i="3"/>
  <c r="H24" i="3"/>
  <c r="H29" i="3"/>
  <c r="H33" i="3"/>
  <c r="H23" i="3"/>
  <c r="H13" i="3"/>
  <c r="H27" i="3"/>
  <c r="H14" i="3"/>
  <c r="H26" i="3"/>
  <c r="P32" i="3"/>
  <c r="P28" i="3"/>
  <c r="P24" i="3"/>
  <c r="P20" i="3"/>
  <c r="P16" i="3"/>
  <c r="P12" i="3"/>
  <c r="P8" i="3"/>
  <c r="P4" i="3"/>
  <c r="P3" i="3"/>
  <c r="P31" i="3"/>
  <c r="P25" i="3"/>
  <c r="P15" i="3"/>
  <c r="P7" i="3"/>
  <c r="P27" i="3"/>
  <c r="P21" i="3"/>
  <c r="P13" i="3"/>
  <c r="P5" i="3"/>
  <c r="P30" i="3"/>
  <c r="P26" i="3"/>
  <c r="P22" i="3"/>
  <c r="P18" i="3"/>
  <c r="P14" i="3"/>
  <c r="P10" i="3"/>
  <c r="P6" i="3"/>
  <c r="P29" i="3"/>
  <c r="P19" i="3"/>
  <c r="P11" i="3"/>
  <c r="P33" i="3"/>
  <c r="P23" i="3"/>
  <c r="P17" i="3"/>
  <c r="P9" i="3"/>
  <c r="X3" i="3"/>
  <c r="X31" i="3"/>
  <c r="X25" i="3"/>
  <c r="X17" i="3"/>
  <c r="X9" i="3"/>
  <c r="X32" i="3"/>
  <c r="X28" i="3"/>
  <c r="X24" i="3"/>
  <c r="X20" i="3"/>
  <c r="X16" i="3"/>
  <c r="X12" i="3"/>
  <c r="X8" i="3"/>
  <c r="X33" i="3"/>
  <c r="X23" i="3"/>
  <c r="X15" i="3"/>
  <c r="X5" i="3"/>
  <c r="X4" i="3"/>
  <c r="X30" i="3"/>
  <c r="X26" i="3"/>
  <c r="X22" i="3"/>
  <c r="X18" i="3"/>
  <c r="X19" i="3"/>
  <c r="X11" i="3"/>
  <c r="X27" i="3"/>
  <c r="X21" i="3"/>
  <c r="X13" i="3"/>
  <c r="X7" i="3"/>
  <c r="X14" i="3"/>
  <c r="X10" i="3"/>
  <c r="X6" i="3"/>
  <c r="X29" i="3"/>
  <c r="AF3" i="3"/>
  <c r="AF27" i="3"/>
  <c r="AF17" i="3"/>
  <c r="AF5" i="3"/>
  <c r="AF30" i="3"/>
  <c r="AF22" i="3"/>
  <c r="AF18" i="3"/>
  <c r="AF14" i="3"/>
  <c r="AF10" i="3"/>
  <c r="AF6" i="3"/>
  <c r="AF33" i="3"/>
  <c r="AF15" i="3"/>
  <c r="AF29" i="3"/>
  <c r="AF19" i="3"/>
  <c r="AF7" i="3"/>
  <c r="AF31" i="3"/>
  <c r="AF24" i="3"/>
  <c r="AF20" i="3"/>
  <c r="AF8" i="3"/>
  <c r="AF4" i="3"/>
  <c r="AF23" i="3"/>
  <c r="AF13" i="3"/>
  <c r="AF21" i="3"/>
  <c r="AF11" i="3"/>
  <c r="AF32" i="3"/>
  <c r="AF28" i="3"/>
  <c r="AF16" i="3"/>
  <c r="AF12" i="3"/>
  <c r="AF9" i="3"/>
  <c r="AN33" i="3"/>
  <c r="AN29" i="3"/>
  <c r="AN25" i="3"/>
  <c r="AN21" i="3"/>
  <c r="AN17" i="3"/>
  <c r="AN13" i="3"/>
  <c r="AN9" i="3"/>
  <c r="AN5" i="3"/>
  <c r="AN3" i="3"/>
  <c r="AN28" i="3"/>
  <c r="AN22" i="3"/>
  <c r="AN14" i="3"/>
  <c r="AN6" i="3"/>
  <c r="AN24" i="3"/>
  <c r="AN16" i="3"/>
  <c r="AN8" i="3"/>
  <c r="AN4" i="3"/>
  <c r="AN31" i="3"/>
  <c r="AN19" i="3"/>
  <c r="AN11" i="3"/>
  <c r="AN26" i="3"/>
  <c r="AN30" i="3"/>
  <c r="AN20" i="3"/>
  <c r="AN12" i="3"/>
  <c r="AN32" i="3"/>
  <c r="AN18" i="3"/>
  <c r="AN10" i="3"/>
  <c r="AN27" i="3"/>
  <c r="AN23" i="3"/>
  <c r="AN15" i="3"/>
  <c r="AN7" i="3"/>
  <c r="AV32" i="3"/>
  <c r="AV28" i="3"/>
  <c r="AV24" i="3"/>
  <c r="AV20" i="3"/>
  <c r="AV16" i="3"/>
  <c r="AV12" i="3"/>
  <c r="AV8" i="3"/>
  <c r="AV4" i="3"/>
  <c r="AV3" i="3"/>
  <c r="AC3" i="4" s="1"/>
  <c r="AE3" i="4" s="1"/>
  <c r="AV31" i="3"/>
  <c r="AV23" i="3"/>
  <c r="AV11" i="3"/>
  <c r="AV33" i="3"/>
  <c r="AV29" i="3"/>
  <c r="AV17" i="3"/>
  <c r="AV5" i="3"/>
  <c r="AV30" i="3"/>
  <c r="AV26" i="3"/>
  <c r="AV22" i="3"/>
  <c r="AV18" i="3"/>
  <c r="AV14" i="3"/>
  <c r="AV10" i="3"/>
  <c r="AV6" i="3"/>
  <c r="AV27" i="3"/>
  <c r="AV19" i="3"/>
  <c r="AV15" i="3"/>
  <c r="AV7" i="3"/>
  <c r="AV25" i="3"/>
  <c r="AV21" i="3"/>
  <c r="AV13" i="3"/>
  <c r="AV9" i="3"/>
  <c r="BD33" i="3"/>
  <c r="BD29" i="3"/>
  <c r="BD25" i="3"/>
  <c r="BD21" i="3"/>
  <c r="BD17" i="3"/>
  <c r="BD13" i="3"/>
  <c r="BD9" i="3"/>
  <c r="BD5" i="3"/>
  <c r="BD3" i="3"/>
  <c r="AH3" i="4" s="1"/>
  <c r="AJ3" i="4" s="1"/>
  <c r="BD30" i="3"/>
  <c r="BD26" i="3"/>
  <c r="BD22" i="3"/>
  <c r="BD18" i="3"/>
  <c r="BD14" i="3"/>
  <c r="BD10" i="3"/>
  <c r="BD6" i="3"/>
  <c r="BD4" i="3"/>
  <c r="BD23" i="3"/>
  <c r="BD7" i="3"/>
  <c r="BD32" i="3"/>
  <c r="BD24" i="3"/>
  <c r="BD16" i="3"/>
  <c r="BD8" i="3"/>
  <c r="BD28" i="3"/>
  <c r="BD20" i="3"/>
  <c r="BD12" i="3"/>
  <c r="BD31" i="3"/>
  <c r="BD19" i="3"/>
  <c r="BD11" i="3"/>
  <c r="BD27" i="3"/>
  <c r="BD15" i="3"/>
  <c r="BL31" i="3"/>
  <c r="BL19" i="3"/>
  <c r="BL15" i="3"/>
  <c r="BL9" i="3"/>
  <c r="AM3" i="4"/>
  <c r="AO3" i="4" s="1"/>
  <c r="BL30" i="3"/>
  <c r="BL26" i="3"/>
  <c r="BL22" i="3"/>
  <c r="BL18" i="3"/>
  <c r="BL14" i="3"/>
  <c r="BL10" i="3"/>
  <c r="BL6" i="3"/>
  <c r="BL27" i="3"/>
  <c r="BL23" i="3"/>
  <c r="BL11" i="3"/>
  <c r="BL32" i="3"/>
  <c r="BL28" i="3"/>
  <c r="BL24" i="3"/>
  <c r="BL20" i="3"/>
  <c r="BL16" i="3"/>
  <c r="BL12" i="3"/>
  <c r="BL8" i="3"/>
  <c r="BL4" i="3"/>
  <c r="BL25" i="3"/>
  <c r="BL21" i="3"/>
  <c r="BL33" i="3"/>
  <c r="BL29" i="3"/>
  <c r="BL17" i="3"/>
  <c r="BL13" i="3"/>
  <c r="BL5" i="3"/>
  <c r="BL7" i="3"/>
  <c r="BM7" i="3" l="1"/>
  <c r="AN7" i="4" s="1"/>
  <c r="AM7" i="4"/>
  <c r="AO7" i="4" s="1"/>
  <c r="BM29" i="3"/>
  <c r="AN29" i="4" s="1"/>
  <c r="AM29" i="4"/>
  <c r="AO29" i="4" s="1"/>
  <c r="BM4" i="3"/>
  <c r="AN4" i="4" s="1"/>
  <c r="AM4" i="4"/>
  <c r="AO4" i="4" s="1"/>
  <c r="BM20" i="3"/>
  <c r="AN20" i="4" s="1"/>
  <c r="AM20" i="4"/>
  <c r="AO20" i="4" s="1"/>
  <c r="BM11" i="3"/>
  <c r="AN11" i="4" s="1"/>
  <c r="AM11" i="4"/>
  <c r="AO11" i="4" s="1"/>
  <c r="BM10" i="3"/>
  <c r="AN10" i="4" s="1"/>
  <c r="AM10" i="4"/>
  <c r="AO10" i="4" s="1"/>
  <c r="BM26" i="3"/>
  <c r="AN26" i="4" s="1"/>
  <c r="AM26" i="4"/>
  <c r="AO26" i="4" s="1"/>
  <c r="BM15" i="3"/>
  <c r="AN15" i="4" s="1"/>
  <c r="AM15" i="4"/>
  <c r="AO15" i="4" s="1"/>
  <c r="BM33" i="3"/>
  <c r="AN33" i="4" s="1"/>
  <c r="AM33" i="4"/>
  <c r="AO33" i="4" s="1"/>
  <c r="BM8" i="3"/>
  <c r="AN8" i="4" s="1"/>
  <c r="AM8" i="4"/>
  <c r="AO8" i="4" s="1"/>
  <c r="BM24" i="3"/>
  <c r="AN24" i="4" s="1"/>
  <c r="AM24" i="4"/>
  <c r="AO24" i="4" s="1"/>
  <c r="BM23" i="3"/>
  <c r="AN23" i="4" s="1"/>
  <c r="AM23" i="4"/>
  <c r="AO23" i="4" s="1"/>
  <c r="BM14" i="3"/>
  <c r="AN14" i="4" s="1"/>
  <c r="AM14" i="4"/>
  <c r="AO14" i="4" s="1"/>
  <c r="BM30" i="3"/>
  <c r="AN30" i="4" s="1"/>
  <c r="AM30" i="4"/>
  <c r="AO30" i="4" s="1"/>
  <c r="BM19" i="3"/>
  <c r="AN19" i="4" s="1"/>
  <c r="AM19" i="4"/>
  <c r="AO19" i="4" s="1"/>
  <c r="BM5" i="3"/>
  <c r="AN5" i="4" s="1"/>
  <c r="AM5" i="4"/>
  <c r="AO5" i="4" s="1"/>
  <c r="BM13" i="3"/>
  <c r="AN13" i="4" s="1"/>
  <c r="AM13" i="4"/>
  <c r="AO13" i="4" s="1"/>
  <c r="BM21" i="3"/>
  <c r="AN21" i="4" s="1"/>
  <c r="AM21" i="4"/>
  <c r="AO21" i="4" s="1"/>
  <c r="BM12" i="3"/>
  <c r="AN12" i="4" s="1"/>
  <c r="AM12" i="4"/>
  <c r="AO12" i="4" s="1"/>
  <c r="BM28" i="3"/>
  <c r="AN28" i="4" s="1"/>
  <c r="AM28" i="4"/>
  <c r="AO28" i="4" s="1"/>
  <c r="BM27" i="3"/>
  <c r="AN27" i="4" s="1"/>
  <c r="AM27" i="4"/>
  <c r="AO27" i="4" s="1"/>
  <c r="BM18" i="3"/>
  <c r="AN18" i="4" s="1"/>
  <c r="AM18" i="4"/>
  <c r="AO18" i="4" s="1"/>
  <c r="BM31" i="3"/>
  <c r="AN31" i="4" s="1"/>
  <c r="AM31" i="4"/>
  <c r="AO31" i="4" s="1"/>
  <c r="BM17" i="3"/>
  <c r="AN17" i="4" s="1"/>
  <c r="AM17" i="4"/>
  <c r="AO17" i="4" s="1"/>
  <c r="BM25" i="3"/>
  <c r="AN25" i="4" s="1"/>
  <c r="AM25" i="4"/>
  <c r="AO25" i="4" s="1"/>
  <c r="BM16" i="3"/>
  <c r="AN16" i="4" s="1"/>
  <c r="AM16" i="4"/>
  <c r="AO16" i="4" s="1"/>
  <c r="BM32" i="3"/>
  <c r="AN32" i="4" s="1"/>
  <c r="AM32" i="4"/>
  <c r="AO32" i="4" s="1"/>
  <c r="BM6" i="3"/>
  <c r="AN6" i="4" s="1"/>
  <c r="AM6" i="4"/>
  <c r="AO6" i="4" s="1"/>
  <c r="BM22" i="3"/>
  <c r="AN22" i="4" s="1"/>
  <c r="AM22" i="4"/>
  <c r="AO22" i="4" s="1"/>
  <c r="BM9" i="3"/>
  <c r="AN9" i="4" s="1"/>
  <c r="AM9" i="4"/>
  <c r="AO9" i="4" s="1"/>
  <c r="AP3" i="4"/>
  <c r="AQ3" i="4" s="1"/>
  <c r="BE12" i="3"/>
  <c r="AI12" i="4" s="1"/>
  <c r="AH12" i="4"/>
  <c r="AJ12" i="4" s="1"/>
  <c r="Z11" i="5" s="1"/>
  <c r="AB11" i="5" s="1"/>
  <c r="BE23" i="3"/>
  <c r="AI23" i="4" s="1"/>
  <c r="AH23" i="4"/>
  <c r="AJ23" i="4" s="1"/>
  <c r="Z22" i="5" s="1"/>
  <c r="AB22" i="5" s="1"/>
  <c r="BE30" i="3"/>
  <c r="AI30" i="4" s="1"/>
  <c r="AH30" i="4"/>
  <c r="AJ30" i="4" s="1"/>
  <c r="Z29" i="5" s="1"/>
  <c r="AB29" i="5" s="1"/>
  <c r="BE29" i="3"/>
  <c r="AI29" i="4" s="1"/>
  <c r="AH29" i="4"/>
  <c r="AJ29" i="4" s="1"/>
  <c r="Z28" i="5" s="1"/>
  <c r="AB28" i="5" s="1"/>
  <c r="BE20" i="3"/>
  <c r="AI20" i="4" s="1"/>
  <c r="AH20" i="4"/>
  <c r="AJ20" i="4" s="1"/>
  <c r="Z19" i="5" s="1"/>
  <c r="AB19" i="5" s="1"/>
  <c r="BE4" i="3"/>
  <c r="AI4" i="4" s="1"/>
  <c r="AH4" i="4"/>
  <c r="AJ4" i="4" s="1"/>
  <c r="Z3" i="5" s="1"/>
  <c r="AB3" i="5" s="1"/>
  <c r="BE33" i="3"/>
  <c r="AI33" i="4" s="1"/>
  <c r="AH33" i="4"/>
  <c r="AJ33" i="4" s="1"/>
  <c r="Z32" i="5" s="1"/>
  <c r="AB32" i="5" s="1"/>
  <c r="BE19" i="3"/>
  <c r="AI19" i="4" s="1"/>
  <c r="AH19" i="4"/>
  <c r="AJ19" i="4" s="1"/>
  <c r="BE28" i="3"/>
  <c r="AI28" i="4" s="1"/>
  <c r="AH28" i="4"/>
  <c r="AJ28" i="4" s="1"/>
  <c r="Z27" i="5" s="1"/>
  <c r="AB27" i="5" s="1"/>
  <c r="BE32" i="3"/>
  <c r="AI32" i="4" s="1"/>
  <c r="AH32" i="4"/>
  <c r="AJ32" i="4" s="1"/>
  <c r="Z31" i="5" s="1"/>
  <c r="AB31" i="5" s="1"/>
  <c r="BE6" i="3"/>
  <c r="AI6" i="4" s="1"/>
  <c r="AH6" i="4"/>
  <c r="AJ6" i="4" s="1"/>
  <c r="Z5" i="5" s="1"/>
  <c r="AB5" i="5" s="1"/>
  <c r="BE22" i="3"/>
  <c r="AI22" i="4" s="1"/>
  <c r="AH22" i="4"/>
  <c r="AJ22" i="4" s="1"/>
  <c r="Z21" i="5" s="1"/>
  <c r="AB21" i="5" s="1"/>
  <c r="BE5" i="3"/>
  <c r="AI5" i="4" s="1"/>
  <c r="AH5" i="4"/>
  <c r="AJ5" i="4" s="1"/>
  <c r="Z4" i="5" s="1"/>
  <c r="AB4" i="5" s="1"/>
  <c r="BE21" i="3"/>
  <c r="AI21" i="4" s="1"/>
  <c r="AH21" i="4"/>
  <c r="AJ21" i="4" s="1"/>
  <c r="Z20" i="5" s="1"/>
  <c r="AB20" i="5" s="1"/>
  <c r="BE27" i="3"/>
  <c r="AI27" i="4" s="1"/>
  <c r="AH27" i="4"/>
  <c r="AJ27" i="4" s="1"/>
  <c r="Z26" i="5" s="1"/>
  <c r="AB26" i="5" s="1"/>
  <c r="BE16" i="3"/>
  <c r="AI16" i="4" s="1"/>
  <c r="AH16" i="4"/>
  <c r="AJ16" i="4" s="1"/>
  <c r="Z15" i="5" s="1"/>
  <c r="AB15" i="5" s="1"/>
  <c r="BE14" i="3"/>
  <c r="AI14" i="4" s="1"/>
  <c r="AH14" i="4"/>
  <c r="AJ14" i="4" s="1"/>
  <c r="Z13" i="5" s="1"/>
  <c r="AB13" i="5" s="1"/>
  <c r="BE13" i="3"/>
  <c r="AI13" i="4" s="1"/>
  <c r="AH13" i="4"/>
  <c r="AJ13" i="4" s="1"/>
  <c r="Z12" i="5" s="1"/>
  <c r="AB12" i="5" s="1"/>
  <c r="BE11" i="3"/>
  <c r="AI11" i="4" s="1"/>
  <c r="AH11" i="4"/>
  <c r="AJ11" i="4" s="1"/>
  <c r="Z10" i="5" s="1"/>
  <c r="AB10" i="5" s="1"/>
  <c r="BE24" i="3"/>
  <c r="AI24" i="4" s="1"/>
  <c r="AH24" i="4"/>
  <c r="AJ24" i="4" s="1"/>
  <c r="Z23" i="5" s="1"/>
  <c r="AB23" i="5" s="1"/>
  <c r="BE18" i="3"/>
  <c r="AI18" i="4" s="1"/>
  <c r="AH18" i="4"/>
  <c r="AJ18" i="4" s="1"/>
  <c r="Z17" i="5" s="1"/>
  <c r="AB17" i="5" s="1"/>
  <c r="BE17" i="3"/>
  <c r="AI17" i="4" s="1"/>
  <c r="AH17" i="4"/>
  <c r="AJ17" i="4" s="1"/>
  <c r="Z16" i="5" s="1"/>
  <c r="AB16" i="5" s="1"/>
  <c r="BE15" i="3"/>
  <c r="AI15" i="4" s="1"/>
  <c r="AH15" i="4"/>
  <c r="AJ15" i="4" s="1"/>
  <c r="Z14" i="5" s="1"/>
  <c r="AB14" i="5" s="1"/>
  <c r="BE31" i="3"/>
  <c r="AI31" i="4" s="1"/>
  <c r="AH31" i="4"/>
  <c r="AJ31" i="4" s="1"/>
  <c r="Z30" i="5" s="1"/>
  <c r="AB30" i="5" s="1"/>
  <c r="BE8" i="3"/>
  <c r="AI8" i="4" s="1"/>
  <c r="AH8" i="4"/>
  <c r="AJ8" i="4" s="1"/>
  <c r="Z7" i="5" s="1"/>
  <c r="AB7" i="5" s="1"/>
  <c r="AI7" i="4"/>
  <c r="AH7" i="4"/>
  <c r="AJ7" i="4" s="1"/>
  <c r="Z6" i="5" s="1"/>
  <c r="AB6" i="5" s="1"/>
  <c r="BE10" i="3"/>
  <c r="AI10" i="4" s="1"/>
  <c r="AH10" i="4"/>
  <c r="AJ10" i="4" s="1"/>
  <c r="Z9" i="5" s="1"/>
  <c r="AB9" i="5" s="1"/>
  <c r="BE26" i="3"/>
  <c r="AI26" i="4" s="1"/>
  <c r="AH26" i="4"/>
  <c r="AJ26" i="4" s="1"/>
  <c r="Z25" i="5" s="1"/>
  <c r="AB25" i="5" s="1"/>
  <c r="BE9" i="3"/>
  <c r="AI9" i="4" s="1"/>
  <c r="AH9" i="4"/>
  <c r="AJ9" i="4" s="1"/>
  <c r="Z8" i="5" s="1"/>
  <c r="AB8" i="5" s="1"/>
  <c r="BE25" i="3"/>
  <c r="AI25" i="4" s="1"/>
  <c r="AH25" i="4"/>
  <c r="AJ25" i="4" s="1"/>
  <c r="Z24" i="5" s="1"/>
  <c r="AB24" i="5" s="1"/>
  <c r="Z2" i="5"/>
  <c r="AB2" i="5" s="1"/>
  <c r="AK3" i="4"/>
  <c r="AW9" i="3"/>
  <c r="AD9" i="4" s="1"/>
  <c r="AC9" i="4"/>
  <c r="AE9" i="4" s="1"/>
  <c r="V8" i="5" s="1"/>
  <c r="AW7" i="3"/>
  <c r="AD7" i="4" s="1"/>
  <c r="AC7" i="4"/>
  <c r="AE7" i="4" s="1"/>
  <c r="V6" i="5" s="1"/>
  <c r="AW6" i="3"/>
  <c r="AD6" i="4" s="1"/>
  <c r="AC6" i="4"/>
  <c r="AE6" i="4" s="1"/>
  <c r="V5" i="5" s="1"/>
  <c r="AW22" i="3"/>
  <c r="AD22" i="4" s="1"/>
  <c r="AC22" i="4"/>
  <c r="AE22" i="4" s="1"/>
  <c r="V21" i="5" s="1"/>
  <c r="AW17" i="3"/>
  <c r="AD17" i="4" s="1"/>
  <c r="AC17" i="4"/>
  <c r="AE17" i="4" s="1"/>
  <c r="V16" i="5" s="1"/>
  <c r="AW23" i="3"/>
  <c r="AD23" i="4" s="1"/>
  <c r="AC23" i="4"/>
  <c r="AE23" i="4" s="1"/>
  <c r="V22" i="5" s="1"/>
  <c r="AW8" i="3"/>
  <c r="AD8" i="4" s="1"/>
  <c r="AC8" i="4"/>
  <c r="AE8" i="4" s="1"/>
  <c r="V7" i="5" s="1"/>
  <c r="AW24" i="3"/>
  <c r="AD24" i="4" s="1"/>
  <c r="AC24" i="4"/>
  <c r="AE24" i="4" s="1"/>
  <c r="V23" i="5" s="1"/>
  <c r="AW13" i="3"/>
  <c r="AD13" i="4" s="1"/>
  <c r="AC13" i="4"/>
  <c r="AE13" i="4" s="1"/>
  <c r="V12" i="5" s="1"/>
  <c r="AW15" i="3"/>
  <c r="AD15" i="4" s="1"/>
  <c r="AC15" i="4"/>
  <c r="AE15" i="4" s="1"/>
  <c r="V14" i="5" s="1"/>
  <c r="AW10" i="3"/>
  <c r="AD10" i="4" s="1"/>
  <c r="AC10" i="4"/>
  <c r="AE10" i="4" s="1"/>
  <c r="V9" i="5" s="1"/>
  <c r="AW26" i="3"/>
  <c r="AD26" i="4" s="1"/>
  <c r="AC26" i="4"/>
  <c r="AE26" i="4" s="1"/>
  <c r="V25" i="5" s="1"/>
  <c r="AW29" i="3"/>
  <c r="AD29" i="4" s="1"/>
  <c r="AC29" i="4"/>
  <c r="AE29" i="4" s="1"/>
  <c r="V28" i="5" s="1"/>
  <c r="AW31" i="3"/>
  <c r="AD31" i="4" s="1"/>
  <c r="AC31" i="4"/>
  <c r="AE31" i="4" s="1"/>
  <c r="V30" i="5" s="1"/>
  <c r="AW12" i="3"/>
  <c r="AD12" i="4" s="1"/>
  <c r="AC12" i="4"/>
  <c r="AE12" i="4" s="1"/>
  <c r="V11" i="5" s="1"/>
  <c r="AW28" i="3"/>
  <c r="AD28" i="4" s="1"/>
  <c r="AC28" i="4"/>
  <c r="AE28" i="4" s="1"/>
  <c r="V27" i="5" s="1"/>
  <c r="AW21" i="3"/>
  <c r="AD21" i="4" s="1"/>
  <c r="AC21" i="4"/>
  <c r="AE21" i="4" s="1"/>
  <c r="V20" i="5" s="1"/>
  <c r="AW19" i="3"/>
  <c r="AD19" i="4" s="1"/>
  <c r="AC19" i="4"/>
  <c r="AE19" i="4" s="1"/>
  <c r="AW14" i="3"/>
  <c r="AD14" i="4" s="1"/>
  <c r="AC14" i="4"/>
  <c r="AE14" i="4" s="1"/>
  <c r="V13" i="5" s="1"/>
  <c r="AW30" i="3"/>
  <c r="AD30" i="4" s="1"/>
  <c r="AC30" i="4"/>
  <c r="AE30" i="4" s="1"/>
  <c r="V29" i="5" s="1"/>
  <c r="AW33" i="3"/>
  <c r="AD33" i="4" s="1"/>
  <c r="AC33" i="4"/>
  <c r="AE33" i="4" s="1"/>
  <c r="V32" i="5" s="1"/>
  <c r="AW16" i="3"/>
  <c r="AD16" i="4" s="1"/>
  <c r="AC16" i="4"/>
  <c r="AE16" i="4" s="1"/>
  <c r="V15" i="5" s="1"/>
  <c r="AW32" i="3"/>
  <c r="AD32" i="4" s="1"/>
  <c r="AC32" i="4"/>
  <c r="AE32" i="4" s="1"/>
  <c r="V31" i="5" s="1"/>
  <c r="AW25" i="3"/>
  <c r="AD25" i="4" s="1"/>
  <c r="AC25" i="4"/>
  <c r="AE25" i="4" s="1"/>
  <c r="V24" i="5" s="1"/>
  <c r="AW27" i="3"/>
  <c r="AD27" i="4" s="1"/>
  <c r="AC27" i="4"/>
  <c r="AE27" i="4" s="1"/>
  <c r="V26" i="5" s="1"/>
  <c r="AW18" i="3"/>
  <c r="AD18" i="4" s="1"/>
  <c r="AC18" i="4"/>
  <c r="AE18" i="4" s="1"/>
  <c r="V17" i="5" s="1"/>
  <c r="AW5" i="3"/>
  <c r="AD5" i="4" s="1"/>
  <c r="AC5" i="4"/>
  <c r="AE5" i="4" s="1"/>
  <c r="V4" i="5" s="1"/>
  <c r="AW11" i="3"/>
  <c r="AD11" i="4" s="1"/>
  <c r="AC11" i="4"/>
  <c r="AE11" i="4" s="1"/>
  <c r="V10" i="5" s="1"/>
  <c r="AW4" i="3"/>
  <c r="AD4" i="4" s="1"/>
  <c r="AC4" i="4"/>
  <c r="AE4" i="4" s="1"/>
  <c r="V3" i="5" s="1"/>
  <c r="AW20" i="3"/>
  <c r="AD20" i="4" s="1"/>
  <c r="AC20" i="4"/>
  <c r="AE20" i="4" s="1"/>
  <c r="V19" i="5" s="1"/>
  <c r="V2" i="5"/>
  <c r="AO7" i="3"/>
  <c r="Y7" i="4" s="1"/>
  <c r="X7" i="4"/>
  <c r="Z7" i="4" s="1"/>
  <c r="AO10" i="3"/>
  <c r="Y10" i="4" s="1"/>
  <c r="X10" i="4"/>
  <c r="Z10" i="4" s="1"/>
  <c r="AO20" i="3"/>
  <c r="Y20" i="4" s="1"/>
  <c r="X20" i="4"/>
  <c r="Z20" i="4" s="1"/>
  <c r="AO19" i="3"/>
  <c r="Y19" i="4" s="1"/>
  <c r="X19" i="4"/>
  <c r="Z19" i="4" s="1"/>
  <c r="AO16" i="3"/>
  <c r="Y16" i="4" s="1"/>
  <c r="X16" i="4"/>
  <c r="Z16" i="4" s="1"/>
  <c r="AO22" i="3"/>
  <c r="Y22" i="4" s="1"/>
  <c r="X22" i="4"/>
  <c r="Z22" i="4" s="1"/>
  <c r="AO9" i="3"/>
  <c r="Y9" i="4" s="1"/>
  <c r="X9" i="4"/>
  <c r="Z9" i="4" s="1"/>
  <c r="AO25" i="3"/>
  <c r="Y25" i="4" s="1"/>
  <c r="X25" i="4"/>
  <c r="Z25" i="4" s="1"/>
  <c r="AO15" i="3"/>
  <c r="Y15" i="4" s="1"/>
  <c r="X15" i="4"/>
  <c r="Z15" i="4" s="1"/>
  <c r="AO18" i="3"/>
  <c r="Y18" i="4" s="1"/>
  <c r="X18" i="4"/>
  <c r="Z18" i="4" s="1"/>
  <c r="AO30" i="3"/>
  <c r="Y30" i="4" s="1"/>
  <c r="X30" i="4"/>
  <c r="Z30" i="4" s="1"/>
  <c r="AO31" i="3"/>
  <c r="Y31" i="4" s="1"/>
  <c r="X31" i="4"/>
  <c r="Z31" i="4" s="1"/>
  <c r="AO24" i="3"/>
  <c r="Y24" i="4" s="1"/>
  <c r="X24" i="4"/>
  <c r="Z24" i="4" s="1"/>
  <c r="AO28" i="3"/>
  <c r="Y28" i="4" s="1"/>
  <c r="X28" i="4"/>
  <c r="Z28" i="4" s="1"/>
  <c r="AO13" i="3"/>
  <c r="Y13" i="4" s="1"/>
  <c r="X13" i="4"/>
  <c r="Z13" i="4" s="1"/>
  <c r="AO29" i="3"/>
  <c r="Y29" i="4" s="1"/>
  <c r="X29" i="4"/>
  <c r="Z29" i="4" s="1"/>
  <c r="AO23" i="3"/>
  <c r="Y23" i="4" s="1"/>
  <c r="X23" i="4"/>
  <c r="Z23" i="4" s="1"/>
  <c r="AO32" i="3"/>
  <c r="Y32" i="4" s="1"/>
  <c r="X32" i="4"/>
  <c r="Z32" i="4" s="1"/>
  <c r="AO26" i="3"/>
  <c r="Y26" i="4" s="1"/>
  <c r="X26" i="4"/>
  <c r="Z26" i="4" s="1"/>
  <c r="AO4" i="3"/>
  <c r="Y4" i="4" s="1"/>
  <c r="X4" i="4"/>
  <c r="Z4" i="4" s="1"/>
  <c r="AO6" i="3"/>
  <c r="Y6" i="4" s="1"/>
  <c r="X6" i="4"/>
  <c r="Z6" i="4" s="1"/>
  <c r="AO17" i="3"/>
  <c r="Y17" i="4" s="1"/>
  <c r="X17" i="4"/>
  <c r="Z17" i="4" s="1"/>
  <c r="AO33" i="3"/>
  <c r="Y33" i="4" s="1"/>
  <c r="X33" i="4"/>
  <c r="Z33" i="4" s="1"/>
  <c r="AO27" i="3"/>
  <c r="Y27" i="4" s="1"/>
  <c r="X27" i="4"/>
  <c r="Z27" i="4" s="1"/>
  <c r="AO12" i="3"/>
  <c r="Y12" i="4" s="1"/>
  <c r="X12" i="4"/>
  <c r="Z12" i="4" s="1"/>
  <c r="AO11" i="3"/>
  <c r="Y11" i="4" s="1"/>
  <c r="X11" i="4"/>
  <c r="Z11" i="4" s="1"/>
  <c r="AO8" i="3"/>
  <c r="Y8" i="4" s="1"/>
  <c r="X8" i="4"/>
  <c r="Z8" i="4" s="1"/>
  <c r="AO14" i="3"/>
  <c r="Y14" i="4" s="1"/>
  <c r="X14" i="4"/>
  <c r="Z14" i="4" s="1"/>
  <c r="AO5" i="3"/>
  <c r="Y5" i="4" s="1"/>
  <c r="X5" i="4"/>
  <c r="Z5" i="4" s="1"/>
  <c r="AO21" i="3"/>
  <c r="Y21" i="4" s="1"/>
  <c r="X21" i="4"/>
  <c r="Z21" i="4" s="1"/>
  <c r="AO3" i="3"/>
  <c r="Y3" i="4" s="1"/>
  <c r="X3" i="4"/>
  <c r="Z3" i="4" s="1"/>
  <c r="AG9" i="3"/>
  <c r="T9" i="4" s="1"/>
  <c r="S9" i="4"/>
  <c r="U9" i="4" s="1"/>
  <c r="AG12" i="3"/>
  <c r="T12" i="4" s="1"/>
  <c r="S12" i="4"/>
  <c r="U12" i="4" s="1"/>
  <c r="AG11" i="3"/>
  <c r="T11" i="4" s="1"/>
  <c r="S11" i="4"/>
  <c r="U11" i="4" s="1"/>
  <c r="AG4" i="3"/>
  <c r="T4" i="4" s="1"/>
  <c r="S4" i="4"/>
  <c r="U4" i="4" s="1"/>
  <c r="AG31" i="3"/>
  <c r="T31" i="4" s="1"/>
  <c r="S31" i="4"/>
  <c r="U31" i="4" s="1"/>
  <c r="AG15" i="3"/>
  <c r="T15" i="4" s="1"/>
  <c r="S15" i="4"/>
  <c r="U15" i="4" s="1"/>
  <c r="AG14" i="3"/>
  <c r="T14" i="4" s="1"/>
  <c r="S14" i="4"/>
  <c r="U14" i="4" s="1"/>
  <c r="AG5" i="3"/>
  <c r="T5" i="4" s="1"/>
  <c r="S5" i="4"/>
  <c r="U5" i="4" s="1"/>
  <c r="AG16" i="3"/>
  <c r="T16" i="4" s="1"/>
  <c r="S16" i="4"/>
  <c r="U16" i="4" s="1"/>
  <c r="AG21" i="3"/>
  <c r="T21" i="4" s="1"/>
  <c r="S21" i="4"/>
  <c r="U21" i="4" s="1"/>
  <c r="AG8" i="3"/>
  <c r="T8" i="4" s="1"/>
  <c r="S8" i="4"/>
  <c r="U8" i="4" s="1"/>
  <c r="AG7" i="3"/>
  <c r="T7" i="4" s="1"/>
  <c r="S7" i="4"/>
  <c r="U7" i="4" s="1"/>
  <c r="AG33" i="3"/>
  <c r="T33" i="4" s="1"/>
  <c r="S33" i="4"/>
  <c r="U33" i="4" s="1"/>
  <c r="AG18" i="3"/>
  <c r="T18" i="4" s="1"/>
  <c r="S18" i="4"/>
  <c r="U18" i="4" s="1"/>
  <c r="AG17" i="3"/>
  <c r="T17" i="4" s="1"/>
  <c r="S17" i="4"/>
  <c r="U17" i="4" s="1"/>
  <c r="AG28" i="3"/>
  <c r="T28" i="4" s="1"/>
  <c r="S28" i="4"/>
  <c r="U28" i="4" s="1"/>
  <c r="AG13" i="3"/>
  <c r="T13" i="4" s="1"/>
  <c r="S13" i="4"/>
  <c r="U13" i="4" s="1"/>
  <c r="AG20" i="3"/>
  <c r="T20" i="4" s="1"/>
  <c r="S20" i="4"/>
  <c r="U20" i="4" s="1"/>
  <c r="AG19" i="3"/>
  <c r="T19" i="4" s="1"/>
  <c r="S19" i="4"/>
  <c r="U19" i="4" s="1"/>
  <c r="AG6" i="3"/>
  <c r="T6" i="4" s="1"/>
  <c r="S6" i="4"/>
  <c r="U6" i="4" s="1"/>
  <c r="AG22" i="3"/>
  <c r="T22" i="4" s="1"/>
  <c r="S22" i="4"/>
  <c r="U22" i="4" s="1"/>
  <c r="AG27" i="3"/>
  <c r="T27" i="4" s="1"/>
  <c r="S27" i="4"/>
  <c r="U27" i="4" s="1"/>
  <c r="AG32" i="3"/>
  <c r="T32" i="4" s="1"/>
  <c r="S32" i="4"/>
  <c r="U32" i="4" s="1"/>
  <c r="AG23" i="3"/>
  <c r="T23" i="4" s="1"/>
  <c r="S23" i="4"/>
  <c r="U23" i="4" s="1"/>
  <c r="AG24" i="3"/>
  <c r="T24" i="4" s="1"/>
  <c r="S24" i="4"/>
  <c r="U24" i="4" s="1"/>
  <c r="AG29" i="3"/>
  <c r="T29" i="4" s="1"/>
  <c r="S29" i="4"/>
  <c r="U29" i="4" s="1"/>
  <c r="AG10" i="3"/>
  <c r="T10" i="4" s="1"/>
  <c r="S10" i="4"/>
  <c r="U10" i="4" s="1"/>
  <c r="AG30" i="3"/>
  <c r="T30" i="4" s="1"/>
  <c r="S30" i="4"/>
  <c r="U30" i="4" s="1"/>
  <c r="AG3" i="3"/>
  <c r="T3" i="4" s="1"/>
  <c r="S3" i="4"/>
  <c r="U3" i="4" s="1"/>
  <c r="Y29" i="3"/>
  <c r="O29" i="4" s="1"/>
  <c r="N29" i="4"/>
  <c r="P29" i="4" s="1"/>
  <c r="Y7" i="3"/>
  <c r="O7" i="4" s="1"/>
  <c r="N7" i="4"/>
  <c r="P7" i="4" s="1"/>
  <c r="Y11" i="3"/>
  <c r="O11" i="4" s="1"/>
  <c r="N11" i="4"/>
  <c r="P11" i="4" s="1"/>
  <c r="Y26" i="3"/>
  <c r="O26" i="4" s="1"/>
  <c r="N26" i="4"/>
  <c r="P26" i="4" s="1"/>
  <c r="Y15" i="3"/>
  <c r="O15" i="4" s="1"/>
  <c r="N15" i="4"/>
  <c r="P15" i="4" s="1"/>
  <c r="Y12" i="3"/>
  <c r="O12" i="4" s="1"/>
  <c r="N12" i="4"/>
  <c r="P12" i="4" s="1"/>
  <c r="Y28" i="3"/>
  <c r="O28" i="4" s="1"/>
  <c r="N28" i="4"/>
  <c r="P28" i="4" s="1"/>
  <c r="Y25" i="3"/>
  <c r="O25" i="4" s="1"/>
  <c r="N25" i="4"/>
  <c r="P25" i="4" s="1"/>
  <c r="Y6" i="3"/>
  <c r="O6" i="4" s="1"/>
  <c r="N6" i="4"/>
  <c r="P6" i="4" s="1"/>
  <c r="Y13" i="3"/>
  <c r="O13" i="4" s="1"/>
  <c r="N13" i="4"/>
  <c r="P13" i="4" s="1"/>
  <c r="Y19" i="3"/>
  <c r="O19" i="4" s="1"/>
  <c r="N19" i="4"/>
  <c r="P19" i="4" s="1"/>
  <c r="Y30" i="3"/>
  <c r="O30" i="4" s="1"/>
  <c r="N30" i="4"/>
  <c r="P30" i="4" s="1"/>
  <c r="Y23" i="3"/>
  <c r="O23" i="4" s="1"/>
  <c r="N23" i="4"/>
  <c r="P23" i="4" s="1"/>
  <c r="Y16" i="3"/>
  <c r="O16" i="4" s="1"/>
  <c r="N16" i="4"/>
  <c r="P16" i="4" s="1"/>
  <c r="Y32" i="3"/>
  <c r="O32" i="4" s="1"/>
  <c r="N32" i="4"/>
  <c r="P32" i="4" s="1"/>
  <c r="Y31" i="3"/>
  <c r="O31" i="4" s="1"/>
  <c r="N31" i="4"/>
  <c r="P31" i="4" s="1"/>
  <c r="Y10" i="3"/>
  <c r="O10" i="4" s="1"/>
  <c r="N10" i="4"/>
  <c r="P10" i="4" s="1"/>
  <c r="Y21" i="3"/>
  <c r="O21" i="4" s="1"/>
  <c r="N21" i="4"/>
  <c r="P21" i="4" s="1"/>
  <c r="Y18" i="3"/>
  <c r="O18" i="4" s="1"/>
  <c r="N18" i="4"/>
  <c r="P18" i="4" s="1"/>
  <c r="Y4" i="3"/>
  <c r="O4" i="4" s="1"/>
  <c r="N4" i="4"/>
  <c r="P4" i="4" s="1"/>
  <c r="Y33" i="3"/>
  <c r="O33" i="4" s="1"/>
  <c r="N33" i="4"/>
  <c r="P33" i="4" s="1"/>
  <c r="Y20" i="3"/>
  <c r="O20" i="4" s="1"/>
  <c r="N20" i="4"/>
  <c r="P20" i="4" s="1"/>
  <c r="Y9" i="3"/>
  <c r="O9" i="4" s="1"/>
  <c r="N9" i="4"/>
  <c r="P9" i="4" s="1"/>
  <c r="Y14" i="3"/>
  <c r="O14" i="4" s="1"/>
  <c r="N14" i="4"/>
  <c r="P14" i="4" s="1"/>
  <c r="Y27" i="3"/>
  <c r="O27" i="4" s="1"/>
  <c r="N27" i="4"/>
  <c r="P27" i="4" s="1"/>
  <c r="Y22" i="3"/>
  <c r="O22" i="4" s="1"/>
  <c r="N22" i="4"/>
  <c r="P22" i="4" s="1"/>
  <c r="Y5" i="3"/>
  <c r="O5" i="4" s="1"/>
  <c r="N5" i="4"/>
  <c r="P5" i="4" s="1"/>
  <c r="Y8" i="3"/>
  <c r="O8" i="4" s="1"/>
  <c r="N8" i="4"/>
  <c r="P8" i="4" s="1"/>
  <c r="Y24" i="3"/>
  <c r="O24" i="4" s="1"/>
  <c r="N24" i="4"/>
  <c r="P24" i="4" s="1"/>
  <c r="Y17" i="3"/>
  <c r="O17" i="4" s="1"/>
  <c r="N17" i="4"/>
  <c r="P17" i="4" s="1"/>
  <c r="Y3" i="3"/>
  <c r="O3" i="4" s="1"/>
  <c r="N3" i="4"/>
  <c r="P3" i="4" s="1"/>
  <c r="Q14" i="3"/>
  <c r="J14" i="4" s="1"/>
  <c r="I14" i="4"/>
  <c r="K14" i="4" s="1"/>
  <c r="Q31" i="3"/>
  <c r="J31" i="4" s="1"/>
  <c r="I31" i="4"/>
  <c r="K31" i="4" s="1"/>
  <c r="Q23" i="3"/>
  <c r="J23" i="4" s="1"/>
  <c r="I23" i="4"/>
  <c r="K23" i="4" s="1"/>
  <c r="Q29" i="3"/>
  <c r="J29" i="4" s="1"/>
  <c r="I29" i="4"/>
  <c r="K29" i="4" s="1"/>
  <c r="Q18" i="3"/>
  <c r="J18" i="4" s="1"/>
  <c r="I18" i="4"/>
  <c r="K18" i="4" s="1"/>
  <c r="Q5" i="3"/>
  <c r="J5" i="4" s="1"/>
  <c r="I5" i="4"/>
  <c r="K5" i="4" s="1"/>
  <c r="Q7" i="3"/>
  <c r="J7" i="4" s="1"/>
  <c r="I7" i="4"/>
  <c r="K7" i="4" s="1"/>
  <c r="Q16" i="3"/>
  <c r="J16" i="4" s="1"/>
  <c r="I16" i="4"/>
  <c r="K16" i="4" s="1"/>
  <c r="Q32" i="3"/>
  <c r="J32" i="4" s="1"/>
  <c r="I32" i="4"/>
  <c r="K32" i="4" s="1"/>
  <c r="Q19" i="3"/>
  <c r="J19" i="4" s="1"/>
  <c r="I19" i="4"/>
  <c r="K19" i="4" s="1"/>
  <c r="Q27" i="3"/>
  <c r="J27" i="4" s="1"/>
  <c r="I27" i="4"/>
  <c r="K27" i="4" s="1"/>
  <c r="Q28" i="3"/>
  <c r="J28" i="4" s="1"/>
  <c r="I28" i="4"/>
  <c r="K28" i="4" s="1"/>
  <c r="Q33" i="3"/>
  <c r="J33" i="4" s="1"/>
  <c r="I33" i="4"/>
  <c r="K33" i="4" s="1"/>
  <c r="Q6" i="3"/>
  <c r="J6" i="4" s="1"/>
  <c r="I6" i="4"/>
  <c r="K6" i="4" s="1"/>
  <c r="Q22" i="3"/>
  <c r="J22" i="4" s="1"/>
  <c r="I22" i="4"/>
  <c r="K22" i="4" s="1"/>
  <c r="Q13" i="3"/>
  <c r="J13" i="4" s="1"/>
  <c r="I13" i="4"/>
  <c r="K13" i="4" s="1"/>
  <c r="Q15" i="3"/>
  <c r="J15" i="4" s="1"/>
  <c r="I15" i="4"/>
  <c r="K15" i="4" s="1"/>
  <c r="Q4" i="3"/>
  <c r="J4" i="4" s="1"/>
  <c r="I4" i="4"/>
  <c r="K4" i="4" s="1"/>
  <c r="Q20" i="3"/>
  <c r="J20" i="4" s="1"/>
  <c r="I20" i="4"/>
  <c r="K20" i="4" s="1"/>
  <c r="Q17" i="3"/>
  <c r="J17" i="4" s="1"/>
  <c r="I17" i="4"/>
  <c r="K17" i="4" s="1"/>
  <c r="Q30" i="3"/>
  <c r="J30" i="4" s="1"/>
  <c r="I30" i="4"/>
  <c r="K30" i="4" s="1"/>
  <c r="Q12" i="3"/>
  <c r="J12" i="4" s="1"/>
  <c r="I12" i="4"/>
  <c r="K12" i="4" s="1"/>
  <c r="Q9" i="3"/>
  <c r="J9" i="4" s="1"/>
  <c r="I9" i="4"/>
  <c r="K9" i="4" s="1"/>
  <c r="Q11" i="3"/>
  <c r="J11" i="4" s="1"/>
  <c r="I11" i="4"/>
  <c r="K11" i="4" s="1"/>
  <c r="Q10" i="3"/>
  <c r="J10" i="4" s="1"/>
  <c r="I10" i="4"/>
  <c r="K10" i="4" s="1"/>
  <c r="Q26" i="3"/>
  <c r="J26" i="4" s="1"/>
  <c r="I26" i="4"/>
  <c r="K26" i="4" s="1"/>
  <c r="Q21" i="3"/>
  <c r="J21" i="4" s="1"/>
  <c r="I21" i="4"/>
  <c r="K21" i="4" s="1"/>
  <c r="Q25" i="3"/>
  <c r="J25" i="4" s="1"/>
  <c r="I25" i="4"/>
  <c r="K25" i="4" s="1"/>
  <c r="Q8" i="3"/>
  <c r="J8" i="4" s="1"/>
  <c r="I8" i="4"/>
  <c r="K8" i="4" s="1"/>
  <c r="Q24" i="3"/>
  <c r="J24" i="4" s="1"/>
  <c r="I24" i="4"/>
  <c r="K24" i="4" s="1"/>
  <c r="Q3" i="3"/>
  <c r="J3" i="4" s="1"/>
  <c r="I3" i="4"/>
  <c r="K3" i="4" s="1"/>
  <c r="I15" i="3"/>
  <c r="E15" i="4" s="1"/>
  <c r="D15" i="4"/>
  <c r="F15" i="4" s="1"/>
  <c r="I13" i="3"/>
  <c r="E13" i="4" s="1"/>
  <c r="D13" i="4"/>
  <c r="F13" i="4" s="1"/>
  <c r="I24" i="3"/>
  <c r="E24" i="4" s="1"/>
  <c r="D24" i="4"/>
  <c r="F24" i="4" s="1"/>
  <c r="I5" i="3"/>
  <c r="E5" i="4" s="1"/>
  <c r="D5" i="4"/>
  <c r="F5" i="4" s="1"/>
  <c r="I12" i="3"/>
  <c r="E12" i="4" s="1"/>
  <c r="D12" i="4"/>
  <c r="F12" i="4" s="1"/>
  <c r="I10" i="3"/>
  <c r="E10" i="4" s="1"/>
  <c r="D10" i="4"/>
  <c r="F10" i="4" s="1"/>
  <c r="I21" i="3"/>
  <c r="E21" i="4" s="1"/>
  <c r="D21" i="4"/>
  <c r="F21" i="4" s="1"/>
  <c r="I11" i="3"/>
  <c r="E11" i="4" s="1"/>
  <c r="D11" i="4"/>
  <c r="F11" i="4" s="1"/>
  <c r="I27" i="3"/>
  <c r="E27" i="4" s="1"/>
  <c r="D27" i="4"/>
  <c r="F27" i="4" s="1"/>
  <c r="I20" i="3"/>
  <c r="E20" i="4" s="1"/>
  <c r="D20" i="4"/>
  <c r="F20" i="4" s="1"/>
  <c r="I9" i="3"/>
  <c r="E9" i="4" s="1"/>
  <c r="D9" i="4"/>
  <c r="F9" i="4" s="1"/>
  <c r="I26" i="3"/>
  <c r="E26" i="4" s="1"/>
  <c r="D26" i="4"/>
  <c r="F26" i="4" s="1"/>
  <c r="I23" i="3"/>
  <c r="E23" i="4" s="1"/>
  <c r="D23" i="4"/>
  <c r="F23" i="4" s="1"/>
  <c r="I19" i="3"/>
  <c r="E19" i="4" s="1"/>
  <c r="D19" i="4"/>
  <c r="F19" i="4" s="1"/>
  <c r="I28" i="3"/>
  <c r="E28" i="4" s="1"/>
  <c r="D28" i="4"/>
  <c r="F28" i="4" s="1"/>
  <c r="I25" i="3"/>
  <c r="E25" i="4" s="1"/>
  <c r="D25" i="4"/>
  <c r="F25" i="4" s="1"/>
  <c r="I30" i="3"/>
  <c r="E30" i="4" s="1"/>
  <c r="D30" i="4"/>
  <c r="F30" i="4" s="1"/>
  <c r="I32" i="3"/>
  <c r="E32" i="4" s="1"/>
  <c r="D32" i="4"/>
  <c r="F32" i="4" s="1"/>
  <c r="I4" i="3"/>
  <c r="E4" i="4" s="1"/>
  <c r="D4" i="4"/>
  <c r="F4" i="4" s="1"/>
  <c r="I29" i="3"/>
  <c r="E29" i="4" s="1"/>
  <c r="D29" i="4"/>
  <c r="F29" i="4" s="1"/>
  <c r="I17" i="3"/>
  <c r="E17" i="4" s="1"/>
  <c r="D17" i="4"/>
  <c r="F17" i="4" s="1"/>
  <c r="I8" i="3"/>
  <c r="E8" i="4" s="1"/>
  <c r="D8" i="4"/>
  <c r="F8" i="4" s="1"/>
  <c r="I14" i="3"/>
  <c r="E14" i="4" s="1"/>
  <c r="D14" i="4"/>
  <c r="F14" i="4" s="1"/>
  <c r="I33" i="3"/>
  <c r="E33" i="4" s="1"/>
  <c r="D33" i="4"/>
  <c r="F33" i="4" s="1"/>
  <c r="I16" i="3"/>
  <c r="E16" i="4" s="1"/>
  <c r="D16" i="4"/>
  <c r="F16" i="4" s="1"/>
  <c r="I22" i="3"/>
  <c r="E22" i="4" s="1"/>
  <c r="D22" i="4"/>
  <c r="F22" i="4" s="1"/>
  <c r="I6" i="3"/>
  <c r="E6" i="4" s="1"/>
  <c r="D6" i="4"/>
  <c r="F6" i="4" s="1"/>
  <c r="I18" i="3"/>
  <c r="E18" i="4" s="1"/>
  <c r="D18" i="4"/>
  <c r="F18" i="4" s="1"/>
  <c r="I31" i="3"/>
  <c r="E31" i="4" s="1"/>
  <c r="D31" i="4"/>
  <c r="F31" i="4" s="1"/>
  <c r="AE35" i="4" l="1"/>
  <c r="AE42" i="4" s="1"/>
  <c r="AF20" i="4"/>
  <c r="AG20" i="4" s="1"/>
  <c r="AF11" i="4"/>
  <c r="AG11" i="4" s="1"/>
  <c r="AF18" i="4"/>
  <c r="AG18" i="4" s="1"/>
  <c r="AF25" i="4"/>
  <c r="AF16" i="4"/>
  <c r="AF30" i="4"/>
  <c r="AF19" i="4"/>
  <c r="AF28" i="4"/>
  <c r="AF31" i="4"/>
  <c r="AF26" i="4"/>
  <c r="AF15" i="4"/>
  <c r="AO36" i="4"/>
  <c r="AO44" i="4" s="1"/>
  <c r="AO35" i="4"/>
  <c r="AO42" i="4" s="1"/>
  <c r="AJ35" i="4"/>
  <c r="AJ42" i="4" s="1"/>
  <c r="AK26" i="4"/>
  <c r="AL26" i="4" s="1"/>
  <c r="AK7" i="4"/>
  <c r="AL7" i="4" s="1"/>
  <c r="AK17" i="4"/>
  <c r="AL17" i="4" s="1"/>
  <c r="AK13" i="4"/>
  <c r="AK21" i="4"/>
  <c r="AK32" i="4"/>
  <c r="AJ36" i="4"/>
  <c r="AJ44" i="4" s="1"/>
  <c r="AK25" i="4"/>
  <c r="AL25" i="4" s="1"/>
  <c r="AK31" i="4"/>
  <c r="AL31" i="4" s="1"/>
  <c r="AK24" i="4"/>
  <c r="AK16" i="4"/>
  <c r="AK22" i="4"/>
  <c r="AA6" i="5"/>
  <c r="AC6" i="5" s="1"/>
  <c r="AK19" i="4"/>
  <c r="AK4" i="4"/>
  <c r="AK29" i="4"/>
  <c r="AK23" i="4"/>
  <c r="AK9" i="4"/>
  <c r="AK10" i="4"/>
  <c r="AK8" i="4"/>
  <c r="AK15" i="4"/>
  <c r="AK18" i="4"/>
  <c r="AK11" i="4"/>
  <c r="AK14" i="4"/>
  <c r="AK27" i="4"/>
  <c r="AK5" i="4"/>
  <c r="AK6" i="4"/>
  <c r="AK28" i="4"/>
  <c r="AK33" i="4"/>
  <c r="AK20" i="4"/>
  <c r="AK30" i="4"/>
  <c r="AK12" i="4"/>
  <c r="W19" i="5"/>
  <c r="AF24" i="4"/>
  <c r="AE36" i="4"/>
  <c r="AE44" i="4" s="1"/>
  <c r="AF23" i="4"/>
  <c r="AF4" i="4"/>
  <c r="AF5" i="4"/>
  <c r="AF27" i="4"/>
  <c r="AF32" i="4"/>
  <c r="AF33" i="4"/>
  <c r="AF14" i="4"/>
  <c r="AF21" i="4"/>
  <c r="AF12" i="4"/>
  <c r="AF29" i="4"/>
  <c r="AF10" i="4"/>
  <c r="AF13" i="4"/>
  <c r="AF8" i="4"/>
  <c r="AF17" i="4"/>
  <c r="AF6" i="4"/>
  <c r="AF9" i="4"/>
  <c r="W10" i="5"/>
  <c r="AF22" i="4"/>
  <c r="AF7" i="4"/>
  <c r="AP9" i="4"/>
  <c r="AQ9" i="4" s="1"/>
  <c r="AD8" i="5"/>
  <c r="AP6" i="4"/>
  <c r="AQ6" i="4" s="1"/>
  <c r="AD5" i="5"/>
  <c r="AP16" i="4"/>
  <c r="AQ16" i="4" s="1"/>
  <c r="AD15" i="5"/>
  <c r="AP17" i="4"/>
  <c r="AQ17" i="4" s="1"/>
  <c r="AD16" i="5"/>
  <c r="AP18" i="4"/>
  <c r="AQ18" i="4" s="1"/>
  <c r="AD17" i="5"/>
  <c r="AP28" i="4"/>
  <c r="AQ28" i="4" s="1"/>
  <c r="AD27" i="5"/>
  <c r="AD20" i="5"/>
  <c r="AP21" i="4"/>
  <c r="AQ21" i="4" s="1"/>
  <c r="AD4" i="5"/>
  <c r="AP5" i="4"/>
  <c r="AQ5" i="4" s="1"/>
  <c r="AP30" i="4"/>
  <c r="AQ30" i="4" s="1"/>
  <c r="AD29" i="5"/>
  <c r="AP23" i="4"/>
  <c r="AQ23" i="4" s="1"/>
  <c r="AD22" i="5"/>
  <c r="AD7" i="5"/>
  <c r="AP8" i="4"/>
  <c r="AQ8" i="4" s="1"/>
  <c r="AP15" i="4"/>
  <c r="AQ15" i="4" s="1"/>
  <c r="AD14" i="5"/>
  <c r="AP10" i="4"/>
  <c r="AQ10" i="4" s="1"/>
  <c r="AD9" i="5"/>
  <c r="AP20" i="4"/>
  <c r="AQ20" i="4" s="1"/>
  <c r="AD19" i="5"/>
  <c r="AD28" i="5"/>
  <c r="AP29" i="4"/>
  <c r="AQ29" i="4" s="1"/>
  <c r="AP22" i="4"/>
  <c r="AQ22" i="4" s="1"/>
  <c r="AD21" i="5"/>
  <c r="AD31" i="5"/>
  <c r="AP32" i="4"/>
  <c r="AQ32" i="4" s="1"/>
  <c r="AP25" i="4"/>
  <c r="AQ25" i="4" s="1"/>
  <c r="AD24" i="5"/>
  <c r="AP31" i="4"/>
  <c r="AQ31" i="4" s="1"/>
  <c r="AD30" i="5"/>
  <c r="AD26" i="5"/>
  <c r="AP27" i="4"/>
  <c r="AQ27" i="4" s="1"/>
  <c r="AP12" i="4"/>
  <c r="AQ12" i="4" s="1"/>
  <c r="AD11" i="5"/>
  <c r="AP13" i="4"/>
  <c r="AQ13" i="4" s="1"/>
  <c r="AD12" i="5"/>
  <c r="AP19" i="4"/>
  <c r="AQ19" i="4" s="1"/>
  <c r="AO47" i="4"/>
  <c r="AD18" i="5"/>
  <c r="AP14" i="4"/>
  <c r="AQ14" i="4" s="1"/>
  <c r="AD13" i="5"/>
  <c r="AP24" i="4"/>
  <c r="AQ24" i="4" s="1"/>
  <c r="AD23" i="5"/>
  <c r="AP33" i="4"/>
  <c r="AQ33" i="4" s="1"/>
  <c r="AD32" i="5"/>
  <c r="AP26" i="4"/>
  <c r="AQ26" i="4" s="1"/>
  <c r="AD25" i="5"/>
  <c r="AP11" i="4"/>
  <c r="AQ11" i="4" s="1"/>
  <c r="AD10" i="5"/>
  <c r="AP4" i="4"/>
  <c r="AQ4" i="4" s="1"/>
  <c r="AD3" i="5"/>
  <c r="AP7" i="4"/>
  <c r="AQ7" i="4" s="1"/>
  <c r="AD6" i="5"/>
  <c r="Z18" i="5"/>
  <c r="AB18" i="5" s="1"/>
  <c r="AB35" i="5" s="1"/>
  <c r="AJ47" i="4"/>
  <c r="AA2" i="5"/>
  <c r="AC2" i="5" s="1"/>
  <c r="AL3" i="4"/>
  <c r="V18" i="5"/>
  <c r="AE47" i="4"/>
  <c r="AA21" i="4"/>
  <c r="R20" i="5"/>
  <c r="AA14" i="4"/>
  <c r="R13" i="5"/>
  <c r="AA11" i="4"/>
  <c r="R10" i="5"/>
  <c r="AA27" i="4"/>
  <c r="R26" i="5"/>
  <c r="AA17" i="4"/>
  <c r="R16" i="5"/>
  <c r="AA4" i="4"/>
  <c r="R3" i="5"/>
  <c r="AA32" i="4"/>
  <c r="R31" i="5"/>
  <c r="AA29" i="4"/>
  <c r="R28" i="5"/>
  <c r="AA28" i="4"/>
  <c r="R27" i="5"/>
  <c r="AA31" i="4"/>
  <c r="R30" i="5"/>
  <c r="AA18" i="4"/>
  <c r="R17" i="5"/>
  <c r="AA25" i="4"/>
  <c r="R24" i="5"/>
  <c r="AA22" i="4"/>
  <c r="R21" i="5"/>
  <c r="Z47" i="4"/>
  <c r="AA19" i="4"/>
  <c r="R18" i="5"/>
  <c r="AA10" i="4"/>
  <c r="R9" i="5"/>
  <c r="AA5" i="4"/>
  <c r="R4" i="5"/>
  <c r="AA8" i="4"/>
  <c r="R7" i="5"/>
  <c r="AA12" i="4"/>
  <c r="R11" i="5"/>
  <c r="AA33" i="4"/>
  <c r="R32" i="5"/>
  <c r="AA6" i="4"/>
  <c r="R5" i="5"/>
  <c r="AA26" i="4"/>
  <c r="R25" i="5"/>
  <c r="AA23" i="4"/>
  <c r="R22" i="5"/>
  <c r="AA13" i="4"/>
  <c r="R12" i="5"/>
  <c r="AA24" i="4"/>
  <c r="R23" i="5"/>
  <c r="AA30" i="4"/>
  <c r="R29" i="5"/>
  <c r="AA15" i="4"/>
  <c r="R14" i="5"/>
  <c r="AA9" i="4"/>
  <c r="R8" i="5"/>
  <c r="AA16" i="4"/>
  <c r="R15" i="5"/>
  <c r="AA20" i="4"/>
  <c r="R19" i="5"/>
  <c r="AA7" i="4"/>
  <c r="R6" i="5"/>
  <c r="R2" i="5"/>
  <c r="AA3" i="4"/>
  <c r="Z36" i="4"/>
  <c r="Z44" i="4" s="1"/>
  <c r="Z35" i="4"/>
  <c r="Z42" i="4" s="1"/>
  <c r="V24" i="4"/>
  <c r="N23" i="5"/>
  <c r="V22" i="4"/>
  <c r="N21" i="5"/>
  <c r="V17" i="4"/>
  <c r="N16" i="5"/>
  <c r="V11" i="4"/>
  <c r="N10" i="5"/>
  <c r="V30" i="4"/>
  <c r="N29" i="5"/>
  <c r="V29" i="4"/>
  <c r="N28" i="5"/>
  <c r="V23" i="4"/>
  <c r="N22" i="5"/>
  <c r="V27" i="4"/>
  <c r="N26" i="5"/>
  <c r="V6" i="4"/>
  <c r="N5" i="5"/>
  <c r="V20" i="4"/>
  <c r="N19" i="5"/>
  <c r="V28" i="4"/>
  <c r="N27" i="5"/>
  <c r="N17" i="5"/>
  <c r="V18" i="4"/>
  <c r="V7" i="4"/>
  <c r="N6" i="5"/>
  <c r="V21" i="4"/>
  <c r="N20" i="5"/>
  <c r="V5" i="4"/>
  <c r="N4" i="5"/>
  <c r="V15" i="4"/>
  <c r="N14" i="5"/>
  <c r="V4" i="4"/>
  <c r="N3" i="5"/>
  <c r="V12" i="4"/>
  <c r="N11" i="5"/>
  <c r="V32" i="4"/>
  <c r="N31" i="5"/>
  <c r="V13" i="4"/>
  <c r="N12" i="5"/>
  <c r="V31" i="4"/>
  <c r="N30" i="5"/>
  <c r="V10" i="4"/>
  <c r="N9" i="5"/>
  <c r="V19" i="4"/>
  <c r="N18" i="5"/>
  <c r="U47" i="4"/>
  <c r="V33" i="4"/>
  <c r="N32" i="5"/>
  <c r="V8" i="4"/>
  <c r="N7" i="5"/>
  <c r="V16" i="4"/>
  <c r="N15" i="5"/>
  <c r="N13" i="5"/>
  <c r="V14" i="4"/>
  <c r="N8" i="5"/>
  <c r="V9" i="4"/>
  <c r="N2" i="5"/>
  <c r="V3" i="4"/>
  <c r="U36" i="4"/>
  <c r="U44" i="4" s="1"/>
  <c r="U35" i="4"/>
  <c r="U42" i="4" s="1"/>
  <c r="Q17" i="4"/>
  <c r="J16" i="5"/>
  <c r="Q8" i="4"/>
  <c r="J7" i="5"/>
  <c r="Q22" i="4"/>
  <c r="J21" i="5"/>
  <c r="Q14" i="4"/>
  <c r="J13" i="5"/>
  <c r="Q20" i="4"/>
  <c r="J19" i="5"/>
  <c r="Q4" i="4"/>
  <c r="J3" i="5"/>
  <c r="Q21" i="4"/>
  <c r="J20" i="5"/>
  <c r="Q31" i="4"/>
  <c r="J30" i="5"/>
  <c r="Q16" i="4"/>
  <c r="J15" i="5"/>
  <c r="Q30" i="4"/>
  <c r="J29" i="5"/>
  <c r="Q13" i="4"/>
  <c r="J12" i="5"/>
  <c r="Q25" i="4"/>
  <c r="J24" i="5"/>
  <c r="Q12" i="4"/>
  <c r="J11" i="5"/>
  <c r="Q26" i="4"/>
  <c r="J25" i="5"/>
  <c r="Q7" i="4"/>
  <c r="J6" i="5"/>
  <c r="J23" i="5"/>
  <c r="Q24" i="4"/>
  <c r="Q5" i="4"/>
  <c r="J4" i="5"/>
  <c r="Q27" i="4"/>
  <c r="J26" i="5"/>
  <c r="Q9" i="4"/>
  <c r="J8" i="5"/>
  <c r="Q33" i="4"/>
  <c r="J32" i="5"/>
  <c r="Q18" i="4"/>
  <c r="J17" i="5"/>
  <c r="J9" i="5"/>
  <c r="Q10" i="4"/>
  <c r="Q32" i="4"/>
  <c r="J31" i="5"/>
  <c r="Q23" i="4"/>
  <c r="J22" i="5"/>
  <c r="J18" i="5"/>
  <c r="Q19" i="4"/>
  <c r="P47" i="4"/>
  <c r="Q6" i="4"/>
  <c r="J5" i="5"/>
  <c r="Q28" i="4"/>
  <c r="J27" i="5"/>
  <c r="Q15" i="4"/>
  <c r="J14" i="5"/>
  <c r="Q11" i="4"/>
  <c r="J10" i="5"/>
  <c r="Q29" i="4"/>
  <c r="J28" i="5"/>
  <c r="J2" i="5"/>
  <c r="Q3" i="4"/>
  <c r="P36" i="4"/>
  <c r="P44" i="4" s="1"/>
  <c r="P35" i="4"/>
  <c r="P42" i="4" s="1"/>
  <c r="L24" i="4"/>
  <c r="F23" i="5"/>
  <c r="L12" i="4"/>
  <c r="F11" i="5"/>
  <c r="L4" i="4"/>
  <c r="F3" i="5"/>
  <c r="F5" i="5"/>
  <c r="L6" i="4"/>
  <c r="F18" i="5"/>
  <c r="L19" i="4"/>
  <c r="K47" i="4"/>
  <c r="F30" i="5"/>
  <c r="L31" i="4"/>
  <c r="F25" i="5"/>
  <c r="L26" i="4"/>
  <c r="F16" i="5"/>
  <c r="L17" i="4"/>
  <c r="L29" i="4"/>
  <c r="F28" i="5"/>
  <c r="F7" i="5"/>
  <c r="L8" i="4"/>
  <c r="L21" i="4"/>
  <c r="F20" i="5"/>
  <c r="L10" i="4"/>
  <c r="F9" i="5"/>
  <c r="L9" i="4"/>
  <c r="F8" i="5"/>
  <c r="F29" i="5"/>
  <c r="L30" i="4"/>
  <c r="L20" i="4"/>
  <c r="F19" i="5"/>
  <c r="F14" i="5"/>
  <c r="L15" i="4"/>
  <c r="F21" i="5"/>
  <c r="L22" i="4"/>
  <c r="L33" i="4"/>
  <c r="F32" i="5"/>
  <c r="F26" i="5"/>
  <c r="L27" i="4"/>
  <c r="F31" i="5"/>
  <c r="L32" i="4"/>
  <c r="F6" i="5"/>
  <c r="L7" i="4"/>
  <c r="F17" i="5"/>
  <c r="L18" i="4"/>
  <c r="F22" i="5"/>
  <c r="L23" i="4"/>
  <c r="F13" i="5"/>
  <c r="L14" i="4"/>
  <c r="L25" i="4"/>
  <c r="F24" i="5"/>
  <c r="F10" i="5"/>
  <c r="L11" i="4"/>
  <c r="L13" i="4"/>
  <c r="F12" i="5"/>
  <c r="L28" i="4"/>
  <c r="F27" i="5"/>
  <c r="F15" i="5"/>
  <c r="L16" i="4"/>
  <c r="L5" i="4"/>
  <c r="F4" i="5"/>
  <c r="K35" i="4"/>
  <c r="K42" i="4" s="1"/>
  <c r="K36" i="4"/>
  <c r="K44" i="4" s="1"/>
  <c r="L3" i="4"/>
  <c r="F2" i="5"/>
  <c r="G18" i="4"/>
  <c r="B17" i="5"/>
  <c r="B7" i="5"/>
  <c r="G8" i="4"/>
  <c r="G25" i="4"/>
  <c r="B24" i="5"/>
  <c r="B25" i="5"/>
  <c r="G26" i="4"/>
  <c r="B10" i="5"/>
  <c r="G11" i="4"/>
  <c r="B4" i="5"/>
  <c r="G5" i="4"/>
  <c r="G22" i="4"/>
  <c r="B21" i="5"/>
  <c r="G29" i="4"/>
  <c r="B28" i="5"/>
  <c r="G10" i="4"/>
  <c r="B9" i="5"/>
  <c r="G31" i="4"/>
  <c r="B30" i="5"/>
  <c r="G6" i="4"/>
  <c r="B5" i="5"/>
  <c r="G16" i="4"/>
  <c r="B15" i="5"/>
  <c r="G14" i="4"/>
  <c r="B13" i="5"/>
  <c r="G17" i="4"/>
  <c r="B16" i="5"/>
  <c r="B3" i="5"/>
  <c r="G4" i="4"/>
  <c r="F35" i="4"/>
  <c r="F42" i="4" s="1"/>
  <c r="F36" i="4"/>
  <c r="F44" i="4" s="1"/>
  <c r="G30" i="4"/>
  <c r="B29" i="5"/>
  <c r="B27" i="5"/>
  <c r="G28" i="4"/>
  <c r="B22" i="5"/>
  <c r="G23" i="4"/>
  <c r="B8" i="5"/>
  <c r="G9" i="4"/>
  <c r="G27" i="4"/>
  <c r="B26" i="5"/>
  <c r="B20" i="5"/>
  <c r="G21" i="4"/>
  <c r="B11" i="5"/>
  <c r="G12" i="4"/>
  <c r="B23" i="5"/>
  <c r="G24" i="4"/>
  <c r="G15" i="4"/>
  <c r="B14" i="5"/>
  <c r="G33" i="4"/>
  <c r="B32" i="5"/>
  <c r="G32" i="4"/>
  <c r="B31" i="5"/>
  <c r="B18" i="5"/>
  <c r="F47" i="4"/>
  <c r="G19" i="4"/>
  <c r="G20" i="4"/>
  <c r="B19" i="5"/>
  <c r="G13" i="4"/>
  <c r="B12" i="5"/>
  <c r="AA30" i="5" l="1"/>
  <c r="AC30" i="5" s="1"/>
  <c r="AA25" i="5"/>
  <c r="AC25" i="5" s="1"/>
  <c r="W17" i="5"/>
  <c r="AG26" i="4"/>
  <c r="W25" i="5"/>
  <c r="AG30" i="4"/>
  <c r="W29" i="5"/>
  <c r="W18" i="5"/>
  <c r="AG19" i="4"/>
  <c r="W30" i="5"/>
  <c r="AG31" i="4"/>
  <c r="AG16" i="4"/>
  <c r="W15" i="5"/>
  <c r="W14" i="5"/>
  <c r="AG15" i="4"/>
  <c r="W27" i="5"/>
  <c r="AG28" i="4"/>
  <c r="AG25" i="4"/>
  <c r="W24" i="5"/>
  <c r="AF13" i="5"/>
  <c r="AF28" i="5"/>
  <c r="AF2" i="5"/>
  <c r="AF21" i="5"/>
  <c r="AF22" i="5"/>
  <c r="AF7" i="5"/>
  <c r="AF32" i="5"/>
  <c r="AF20" i="5"/>
  <c r="AF11" i="5"/>
  <c r="AF30" i="5"/>
  <c r="AF9" i="5"/>
  <c r="AF29" i="5"/>
  <c r="AF15" i="5"/>
  <c r="AF6" i="5"/>
  <c r="AF10" i="5"/>
  <c r="AF25" i="5"/>
  <c r="AF23" i="5"/>
  <c r="AF27" i="5"/>
  <c r="AA16" i="5"/>
  <c r="AC16" i="5" s="1"/>
  <c r="AL22" i="4"/>
  <c r="AA21" i="5"/>
  <c r="AC21" i="5" s="1"/>
  <c r="AL13" i="4"/>
  <c r="AA12" i="5"/>
  <c r="AC12" i="5" s="1"/>
  <c r="AL16" i="4"/>
  <c r="AA15" i="5"/>
  <c r="AC15" i="5" s="1"/>
  <c r="AL24" i="4"/>
  <c r="AA23" i="5"/>
  <c r="AC23" i="5" s="1"/>
  <c r="AL32" i="4"/>
  <c r="AA31" i="5"/>
  <c r="AC31" i="5" s="1"/>
  <c r="AA24" i="5"/>
  <c r="AC24" i="5" s="1"/>
  <c r="AL21" i="4"/>
  <c r="AA20" i="5"/>
  <c r="AC20" i="5" s="1"/>
  <c r="AL12" i="4"/>
  <c r="AA11" i="5"/>
  <c r="AC11" i="5" s="1"/>
  <c r="AL28" i="4"/>
  <c r="AA27" i="5"/>
  <c r="AC27" i="5" s="1"/>
  <c r="AL14" i="4"/>
  <c r="AA13" i="5"/>
  <c r="AC13" i="5" s="1"/>
  <c r="AL8" i="4"/>
  <c r="AA7" i="5"/>
  <c r="AC7" i="5" s="1"/>
  <c r="AL4" i="4"/>
  <c r="AA3" i="5"/>
  <c r="AC3" i="5" s="1"/>
  <c r="AL30" i="4"/>
  <c r="AA29" i="5"/>
  <c r="AC29" i="5" s="1"/>
  <c r="AL6" i="4"/>
  <c r="AA5" i="5"/>
  <c r="AC5" i="5" s="1"/>
  <c r="AL11" i="4"/>
  <c r="AA10" i="5"/>
  <c r="AC10" i="5" s="1"/>
  <c r="AL10" i="4"/>
  <c r="AA9" i="5"/>
  <c r="AC9" i="5" s="1"/>
  <c r="AL19" i="4"/>
  <c r="AA18" i="5"/>
  <c r="AC18" i="5" s="1"/>
  <c r="AL20" i="4"/>
  <c r="AA19" i="5"/>
  <c r="AC19" i="5" s="1"/>
  <c r="AL5" i="4"/>
  <c r="AA4" i="5"/>
  <c r="AC4" i="5" s="1"/>
  <c r="AL18" i="4"/>
  <c r="AA17" i="5"/>
  <c r="AC17" i="5" s="1"/>
  <c r="AL9" i="4"/>
  <c r="AA8" i="5"/>
  <c r="AC8" i="5" s="1"/>
  <c r="AL23" i="4"/>
  <c r="AA22" i="5"/>
  <c r="AC22" i="5" s="1"/>
  <c r="AL33" i="4"/>
  <c r="AA32" i="5"/>
  <c r="AC32" i="5" s="1"/>
  <c r="AL27" i="4"/>
  <c r="AA26" i="5"/>
  <c r="AC26" i="5" s="1"/>
  <c r="AL15" i="4"/>
  <c r="AA14" i="5"/>
  <c r="AC14" i="5" s="1"/>
  <c r="AL29" i="4"/>
  <c r="AA28" i="5"/>
  <c r="AC28" i="5" s="1"/>
  <c r="W23" i="5"/>
  <c r="AG24" i="4"/>
  <c r="W22" i="5"/>
  <c r="AG23" i="4"/>
  <c r="AG8" i="4"/>
  <c r="W7" i="5"/>
  <c r="W8" i="5"/>
  <c r="AG9" i="4"/>
  <c r="W12" i="5"/>
  <c r="AG13" i="4"/>
  <c r="AG21" i="4"/>
  <c r="W20" i="5"/>
  <c r="AG27" i="4"/>
  <c r="W26" i="5"/>
  <c r="AG32" i="4"/>
  <c r="W31" i="5"/>
  <c r="AG7" i="4"/>
  <c r="W6" i="5"/>
  <c r="AG6" i="4"/>
  <c r="W5" i="5"/>
  <c r="AG10" i="4"/>
  <c r="W9" i="5"/>
  <c r="AG14" i="4"/>
  <c r="W13" i="5"/>
  <c r="AG5" i="4"/>
  <c r="W4" i="5"/>
  <c r="AG12" i="4"/>
  <c r="W11" i="5"/>
  <c r="W21" i="5"/>
  <c r="AG22" i="4"/>
  <c r="W16" i="5"/>
  <c r="AG17" i="4"/>
  <c r="AG29" i="4"/>
  <c r="W28" i="5"/>
  <c r="AG33" i="4"/>
  <c r="W32" i="5"/>
  <c r="AG4" i="4"/>
  <c r="W3" i="5"/>
  <c r="AP36" i="4"/>
  <c r="AP44" i="4" s="1"/>
  <c r="AF24" i="5"/>
  <c r="AF18" i="5"/>
  <c r="AF31" i="5"/>
  <c r="AF19" i="5"/>
  <c r="AF12" i="5"/>
  <c r="AP35" i="4"/>
  <c r="AE35" i="5" s="1"/>
  <c r="AF16" i="5"/>
  <c r="AF26" i="5"/>
  <c r="AF3" i="5"/>
  <c r="AF17" i="5"/>
  <c r="AO62" i="4"/>
  <c r="AO66" i="4"/>
  <c r="AO49" i="4"/>
  <c r="AO56" i="4"/>
  <c r="AF8" i="5"/>
  <c r="AF5" i="5"/>
  <c r="AF4" i="5"/>
  <c r="AF14" i="5"/>
  <c r="AP47" i="4"/>
  <c r="AJ62" i="4"/>
  <c r="AJ49" i="4"/>
  <c r="AJ56" i="4"/>
  <c r="X24" i="5"/>
  <c r="X26" i="5"/>
  <c r="X13" i="5"/>
  <c r="X20" i="5"/>
  <c r="X32" i="5"/>
  <c r="X8" i="5"/>
  <c r="X28" i="5"/>
  <c r="X15" i="5"/>
  <c r="X23" i="5"/>
  <c r="X31" i="5"/>
  <c r="X7" i="5"/>
  <c r="X2" i="5"/>
  <c r="X19" i="5"/>
  <c r="X5" i="5"/>
  <c r="X6" i="5"/>
  <c r="X22" i="5"/>
  <c r="X10" i="5"/>
  <c r="X16" i="5"/>
  <c r="X17" i="5"/>
  <c r="X30" i="5"/>
  <c r="X21" i="5"/>
  <c r="X4" i="5"/>
  <c r="X12" i="5"/>
  <c r="X11" i="5"/>
  <c r="X3" i="5"/>
  <c r="X25" i="5"/>
  <c r="X29" i="5"/>
  <c r="X27" i="5"/>
  <c r="X9" i="5"/>
  <c r="X14" i="5"/>
  <c r="AE66" i="4"/>
  <c r="AE62" i="4"/>
  <c r="AE49" i="4"/>
  <c r="AE56" i="4"/>
  <c r="X18" i="5"/>
  <c r="S6" i="5"/>
  <c r="AB7" i="4"/>
  <c r="S15" i="5"/>
  <c r="AB16" i="4"/>
  <c r="S14" i="5"/>
  <c r="AB15" i="4"/>
  <c r="S23" i="5"/>
  <c r="AB24" i="4"/>
  <c r="S22" i="5"/>
  <c r="AB23" i="4"/>
  <c r="S5" i="5"/>
  <c r="AB6" i="4"/>
  <c r="S11" i="5"/>
  <c r="AB12" i="4"/>
  <c r="S4" i="5"/>
  <c r="AB5" i="4"/>
  <c r="S18" i="5"/>
  <c r="AB19" i="4"/>
  <c r="Z66" i="4"/>
  <c r="Z56" i="4"/>
  <c r="Z49" i="4"/>
  <c r="Z62" i="4"/>
  <c r="S24" i="5"/>
  <c r="AB25" i="4"/>
  <c r="S30" i="5"/>
  <c r="AB31" i="4"/>
  <c r="S28" i="5"/>
  <c r="AB29" i="4"/>
  <c r="S3" i="5"/>
  <c r="AB4" i="4"/>
  <c r="S26" i="5"/>
  <c r="AB27" i="4"/>
  <c r="S13" i="5"/>
  <c r="AB14" i="4"/>
  <c r="S19" i="5"/>
  <c r="AB20" i="4"/>
  <c r="S8" i="5"/>
  <c r="AB9" i="4"/>
  <c r="S29" i="5"/>
  <c r="AB30" i="4"/>
  <c r="S12" i="5"/>
  <c r="AB13" i="4"/>
  <c r="S25" i="5"/>
  <c r="AB26" i="4"/>
  <c r="S32" i="5"/>
  <c r="AB33" i="4"/>
  <c r="S7" i="5"/>
  <c r="AB8" i="4"/>
  <c r="S9" i="5"/>
  <c r="AB10" i="4"/>
  <c r="S21" i="5"/>
  <c r="AB22" i="4"/>
  <c r="S17" i="5"/>
  <c r="AB18" i="4"/>
  <c r="S27" i="5"/>
  <c r="AB28" i="4"/>
  <c r="S31" i="5"/>
  <c r="AB32" i="4"/>
  <c r="S16" i="5"/>
  <c r="AB17" i="4"/>
  <c r="S10" i="5"/>
  <c r="AB11" i="4"/>
  <c r="S20" i="5"/>
  <c r="AB21" i="4"/>
  <c r="S2" i="5"/>
  <c r="AB3" i="4"/>
  <c r="O7" i="5"/>
  <c r="W8" i="4"/>
  <c r="O8" i="5"/>
  <c r="W9" i="4"/>
  <c r="O18" i="5"/>
  <c r="W19" i="4"/>
  <c r="O31" i="5"/>
  <c r="W32" i="4"/>
  <c r="O4" i="5"/>
  <c r="W5" i="4"/>
  <c r="O27" i="5"/>
  <c r="W28" i="4"/>
  <c r="O22" i="5"/>
  <c r="W23" i="4"/>
  <c r="O23" i="5"/>
  <c r="W24" i="4"/>
  <c r="O15" i="5"/>
  <c r="W16" i="4"/>
  <c r="O32" i="5"/>
  <c r="W33" i="4"/>
  <c r="O17" i="5"/>
  <c r="W18" i="4"/>
  <c r="O30" i="5"/>
  <c r="W31" i="4"/>
  <c r="O3" i="5"/>
  <c r="W4" i="4"/>
  <c r="O6" i="5"/>
  <c r="W7" i="4"/>
  <c r="O5" i="5"/>
  <c r="W6" i="4"/>
  <c r="O29" i="5"/>
  <c r="W30" i="4"/>
  <c r="O16" i="5"/>
  <c r="W17" i="4"/>
  <c r="O13" i="5"/>
  <c r="W14" i="4"/>
  <c r="U66" i="4"/>
  <c r="U62" i="4"/>
  <c r="U49" i="4"/>
  <c r="U56" i="4"/>
  <c r="O9" i="5"/>
  <c r="W10" i="4"/>
  <c r="O12" i="5"/>
  <c r="W13" i="4"/>
  <c r="O11" i="5"/>
  <c r="W12" i="4"/>
  <c r="O14" i="5"/>
  <c r="W15" i="4"/>
  <c r="O20" i="5"/>
  <c r="W21" i="4"/>
  <c r="O19" i="5"/>
  <c r="W20" i="4"/>
  <c r="O26" i="5"/>
  <c r="W27" i="4"/>
  <c r="O28" i="5"/>
  <c r="W29" i="4"/>
  <c r="O10" i="5"/>
  <c r="W11" i="4"/>
  <c r="O21" i="5"/>
  <c r="W22" i="4"/>
  <c r="O2" i="5"/>
  <c r="W3" i="4"/>
  <c r="P2" i="5"/>
  <c r="P6" i="5"/>
  <c r="P14" i="5"/>
  <c r="P22" i="5"/>
  <c r="P30" i="5"/>
  <c r="P9" i="5"/>
  <c r="P17" i="5"/>
  <c r="P25" i="5"/>
  <c r="P10" i="5"/>
  <c r="P18" i="5"/>
  <c r="P5" i="5"/>
  <c r="P21" i="5"/>
  <c r="P4" i="5"/>
  <c r="P20" i="5"/>
  <c r="P7" i="5"/>
  <c r="P23" i="5"/>
  <c r="P8" i="5"/>
  <c r="P16" i="5"/>
  <c r="P24" i="5"/>
  <c r="P3" i="5"/>
  <c r="P11" i="5"/>
  <c r="P19" i="5"/>
  <c r="P27" i="5"/>
  <c r="P32" i="5"/>
  <c r="P26" i="5"/>
  <c r="P13" i="5"/>
  <c r="P29" i="5"/>
  <c r="P12" i="5"/>
  <c r="P28" i="5"/>
  <c r="P15" i="5"/>
  <c r="P31" i="5"/>
  <c r="K28" i="5"/>
  <c r="R29" i="4"/>
  <c r="K14" i="5"/>
  <c r="R15" i="4"/>
  <c r="K5" i="5"/>
  <c r="R6" i="4"/>
  <c r="K9" i="5"/>
  <c r="R10" i="4"/>
  <c r="K23" i="5"/>
  <c r="R24" i="4"/>
  <c r="P66" i="4"/>
  <c r="P62" i="4"/>
  <c r="P56" i="4"/>
  <c r="P49" i="4"/>
  <c r="K22" i="5"/>
  <c r="R23" i="4"/>
  <c r="K32" i="5"/>
  <c r="R33" i="4"/>
  <c r="K26" i="5"/>
  <c r="R27" i="4"/>
  <c r="K25" i="5"/>
  <c r="R26" i="4"/>
  <c r="K24" i="5"/>
  <c r="R25" i="4"/>
  <c r="K29" i="5"/>
  <c r="R30" i="4"/>
  <c r="K30" i="5"/>
  <c r="R31" i="4"/>
  <c r="K3" i="5"/>
  <c r="R4" i="4"/>
  <c r="K13" i="5"/>
  <c r="R14" i="4"/>
  <c r="K7" i="5"/>
  <c r="R8" i="4"/>
  <c r="L10" i="5"/>
  <c r="K10" i="5"/>
  <c r="R11" i="4"/>
  <c r="K27" i="5"/>
  <c r="R28" i="4"/>
  <c r="K18" i="5"/>
  <c r="R19" i="4"/>
  <c r="K31" i="5"/>
  <c r="R32" i="4"/>
  <c r="K17" i="5"/>
  <c r="R18" i="4"/>
  <c r="K8" i="5"/>
  <c r="R9" i="4"/>
  <c r="K4" i="5"/>
  <c r="R5" i="4"/>
  <c r="K6" i="5"/>
  <c r="R7" i="4"/>
  <c r="K11" i="5"/>
  <c r="R12" i="4"/>
  <c r="K12" i="5"/>
  <c r="R13" i="4"/>
  <c r="K15" i="5"/>
  <c r="R16" i="4"/>
  <c r="K20" i="5"/>
  <c r="R21" i="4"/>
  <c r="K19" i="5"/>
  <c r="R20" i="4"/>
  <c r="K21" i="5"/>
  <c r="R22" i="4"/>
  <c r="K16" i="5"/>
  <c r="R17" i="4"/>
  <c r="K2" i="5"/>
  <c r="R3" i="4"/>
  <c r="L3" i="5"/>
  <c r="L31" i="5"/>
  <c r="L18" i="5"/>
  <c r="L6" i="5"/>
  <c r="L27" i="5"/>
  <c r="L23" i="5"/>
  <c r="L8" i="5"/>
  <c r="L15" i="5"/>
  <c r="L25" i="5"/>
  <c r="L7" i="5"/>
  <c r="L19" i="5"/>
  <c r="L5" i="5"/>
  <c r="L20" i="5"/>
  <c r="G10" i="5"/>
  <c r="M11" i="4"/>
  <c r="M14" i="4"/>
  <c r="G13" i="5"/>
  <c r="G31" i="5"/>
  <c r="M32" i="4"/>
  <c r="M30" i="4"/>
  <c r="G29" i="5"/>
  <c r="G7" i="5"/>
  <c r="M8" i="4"/>
  <c r="G4" i="5"/>
  <c r="M5" i="4"/>
  <c r="G32" i="5"/>
  <c r="M33" i="4"/>
  <c r="G9" i="5"/>
  <c r="M10" i="4"/>
  <c r="M6" i="4"/>
  <c r="G5" i="5"/>
  <c r="G15" i="5"/>
  <c r="M16" i="4"/>
  <c r="M23" i="4"/>
  <c r="G22" i="5"/>
  <c r="G6" i="5"/>
  <c r="M7" i="4"/>
  <c r="G26" i="5"/>
  <c r="M27" i="4"/>
  <c r="G21" i="5"/>
  <c r="M22" i="4"/>
  <c r="M26" i="4"/>
  <c r="G25" i="5"/>
  <c r="K49" i="4"/>
  <c r="K56" i="4"/>
  <c r="K62" i="4"/>
  <c r="G11" i="5"/>
  <c r="M12" i="4"/>
  <c r="M18" i="4"/>
  <c r="G17" i="5"/>
  <c r="M15" i="4"/>
  <c r="G14" i="5"/>
  <c r="G27" i="5"/>
  <c r="M28" i="4"/>
  <c r="G12" i="5"/>
  <c r="M13" i="4"/>
  <c r="G24" i="5"/>
  <c r="M25" i="4"/>
  <c r="G19" i="5"/>
  <c r="M20" i="4"/>
  <c r="G8" i="5"/>
  <c r="M9" i="4"/>
  <c r="G20" i="5"/>
  <c r="M21" i="4"/>
  <c r="G28" i="5"/>
  <c r="M29" i="4"/>
  <c r="M19" i="4"/>
  <c r="G18" i="5"/>
  <c r="G16" i="5"/>
  <c r="M17" i="4"/>
  <c r="G30" i="5"/>
  <c r="M31" i="4"/>
  <c r="M4" i="4"/>
  <c r="G3" i="5"/>
  <c r="G23" i="5"/>
  <c r="M24" i="4"/>
  <c r="H2" i="5"/>
  <c r="G2" i="5"/>
  <c r="M3" i="4"/>
  <c r="F62" i="4"/>
  <c r="F56" i="4"/>
  <c r="F49" i="4"/>
  <c r="C23" i="5"/>
  <c r="H24" i="4"/>
  <c r="C8" i="5"/>
  <c r="H9" i="4"/>
  <c r="C25" i="5"/>
  <c r="H26" i="4"/>
  <c r="C7" i="5"/>
  <c r="H8" i="4"/>
  <c r="C32" i="5"/>
  <c r="H33" i="4"/>
  <c r="C16" i="5"/>
  <c r="H17" i="4"/>
  <c r="C15" i="5"/>
  <c r="H16" i="4"/>
  <c r="C30" i="5"/>
  <c r="H31" i="4"/>
  <c r="C28" i="5"/>
  <c r="H29" i="4"/>
  <c r="C3" i="5"/>
  <c r="H4" i="4"/>
  <c r="C10" i="5"/>
  <c r="H11" i="4"/>
  <c r="C12" i="5"/>
  <c r="H13" i="4"/>
  <c r="C20" i="5"/>
  <c r="H21" i="4"/>
  <c r="C27" i="5"/>
  <c r="H28" i="4"/>
  <c r="C4" i="5"/>
  <c r="H5" i="4"/>
  <c r="C19" i="5"/>
  <c r="H20" i="4"/>
  <c r="C11" i="5"/>
  <c r="H12" i="4"/>
  <c r="C22" i="5"/>
  <c r="H23" i="4"/>
  <c r="C18" i="5"/>
  <c r="H19" i="4"/>
  <c r="C31" i="5"/>
  <c r="H32" i="4"/>
  <c r="C14" i="5"/>
  <c r="H15" i="4"/>
  <c r="C26" i="5"/>
  <c r="H27" i="4"/>
  <c r="C29" i="5"/>
  <c r="H30" i="4"/>
  <c r="C13" i="5"/>
  <c r="H14" i="4"/>
  <c r="C5" i="5"/>
  <c r="H6" i="4"/>
  <c r="C9" i="5"/>
  <c r="H10" i="4"/>
  <c r="C21" i="5"/>
  <c r="H22" i="4"/>
  <c r="C24" i="5"/>
  <c r="H25" i="4"/>
  <c r="C17" i="5"/>
  <c r="H18" i="4"/>
  <c r="AG11" i="5" l="1"/>
  <c r="AP42" i="4"/>
  <c r="L12" i="5"/>
  <c r="L14" i="5"/>
  <c r="L21" i="5"/>
  <c r="L29" i="5"/>
  <c r="L24" i="5"/>
  <c r="L32" i="5"/>
  <c r="L17" i="5"/>
  <c r="L26" i="5"/>
  <c r="L13" i="5"/>
  <c r="L30" i="5"/>
  <c r="L16" i="5"/>
  <c r="L28" i="5"/>
  <c r="AG32" i="5"/>
  <c r="AF35" i="5"/>
  <c r="AG17" i="5"/>
  <c r="AG23" i="5"/>
  <c r="AG5" i="5"/>
  <c r="AG8" i="5"/>
  <c r="AK36" i="4"/>
  <c r="AK44" i="4" s="1"/>
  <c r="AK35" i="4"/>
  <c r="AK42" i="4" s="1"/>
  <c r="AK47" i="4"/>
  <c r="AF47" i="4"/>
  <c r="AF35" i="4"/>
  <c r="AF36" i="4"/>
  <c r="AF44" i="4" s="1"/>
  <c r="L11" i="5"/>
  <c r="L22" i="5"/>
  <c r="L2" i="5"/>
  <c r="L9" i="5"/>
  <c r="L4" i="5"/>
  <c r="AG12" i="5"/>
  <c r="AG14" i="5"/>
  <c r="AG27" i="5"/>
  <c r="AG2" i="5"/>
  <c r="AG7" i="5"/>
  <c r="AG18" i="5"/>
  <c r="AG30" i="5"/>
  <c r="AG28" i="5"/>
  <c r="AG3" i="5"/>
  <c r="AG9" i="5"/>
  <c r="AG24" i="5"/>
  <c r="AG29" i="5"/>
  <c r="AG10" i="5"/>
  <c r="AG22" i="5"/>
  <c r="AG26" i="5"/>
  <c r="AG20" i="5"/>
  <c r="AG19" i="5"/>
  <c r="AG25" i="5"/>
  <c r="AG4" i="5"/>
  <c r="AG6" i="5"/>
  <c r="AG21" i="5"/>
  <c r="AG13" i="5"/>
  <c r="AG16" i="5"/>
  <c r="AG15" i="5"/>
  <c r="AG31" i="5"/>
  <c r="X35" i="5"/>
  <c r="AA47" i="4"/>
  <c r="T9" i="5"/>
  <c r="T11" i="5"/>
  <c r="T3" i="5"/>
  <c r="T27" i="5"/>
  <c r="T17" i="5"/>
  <c r="T31" i="5"/>
  <c r="T16" i="5"/>
  <c r="T7" i="5"/>
  <c r="T6" i="5"/>
  <c r="T22" i="5"/>
  <c r="T12" i="5"/>
  <c r="T26" i="5"/>
  <c r="T19" i="5"/>
  <c r="T28" i="5"/>
  <c r="T15" i="5"/>
  <c r="T5" i="5"/>
  <c r="T29" i="5"/>
  <c r="T20" i="5"/>
  <c r="T23" i="5"/>
  <c r="T30" i="5"/>
  <c r="T13" i="5"/>
  <c r="T32" i="5"/>
  <c r="T18" i="5"/>
  <c r="T8" i="5"/>
  <c r="T10" i="5"/>
  <c r="T21" i="5"/>
  <c r="T4" i="5"/>
  <c r="T24" i="5"/>
  <c r="T14" i="5"/>
  <c r="T25" i="5"/>
  <c r="AA35" i="4"/>
  <c r="AA36" i="4"/>
  <c r="AA44" i="4" s="1"/>
  <c r="T2" i="5"/>
  <c r="V47" i="4"/>
  <c r="P35" i="5"/>
  <c r="V36" i="4"/>
  <c r="V44" i="4" s="1"/>
  <c r="V35" i="4"/>
  <c r="Q47" i="4"/>
  <c r="Q35" i="4"/>
  <c r="Q36" i="4"/>
  <c r="Q44" i="4" s="1"/>
  <c r="L47" i="4"/>
  <c r="L35" i="4"/>
  <c r="L36" i="4"/>
  <c r="L44" i="4" s="1"/>
  <c r="H25" i="5"/>
  <c r="H31" i="5"/>
  <c r="H7" i="5"/>
  <c r="H26" i="5"/>
  <c r="H28" i="5"/>
  <c r="H21" i="5"/>
  <c r="H15" i="5"/>
  <c r="H8" i="5"/>
  <c r="H29" i="5"/>
  <c r="H24" i="5"/>
  <c r="H3" i="5"/>
  <c r="H19" i="5"/>
  <c r="H4" i="5"/>
  <c r="H17" i="5"/>
  <c r="H23" i="5"/>
  <c r="H9" i="5"/>
  <c r="H13" i="5"/>
  <c r="H30" i="5"/>
  <c r="H18" i="5"/>
  <c r="H22" i="5"/>
  <c r="H6" i="5"/>
  <c r="H32" i="5"/>
  <c r="H20" i="5"/>
  <c r="H5" i="5"/>
  <c r="H12" i="5"/>
  <c r="H10" i="5"/>
  <c r="H16" i="5"/>
  <c r="H14" i="5"/>
  <c r="H27" i="5"/>
  <c r="H11" i="5"/>
  <c r="G36" i="4"/>
  <c r="G44" i="4" s="1"/>
  <c r="G47" i="4"/>
  <c r="G35" i="4"/>
  <c r="L35" i="5" l="1"/>
  <c r="W35" i="5"/>
  <c r="AF42" i="4"/>
  <c r="S35" i="5"/>
  <c r="U16" i="5" s="1"/>
  <c r="AA42" i="4"/>
  <c r="U22" i="5"/>
  <c r="T35" i="5"/>
  <c r="U17" i="5"/>
  <c r="O35" i="5"/>
  <c r="V42" i="4"/>
  <c r="K35" i="5"/>
  <c r="Q42" i="4"/>
  <c r="G35" i="5"/>
  <c r="I9" i="5" s="1"/>
  <c r="L42" i="4"/>
  <c r="H35" i="5"/>
  <c r="C35" i="5"/>
  <c r="G42" i="4"/>
  <c r="U20" i="5" l="1"/>
  <c r="U7" i="5"/>
  <c r="U30" i="5"/>
  <c r="U12" i="5"/>
  <c r="U26" i="5"/>
  <c r="U19" i="5"/>
  <c r="U3" i="5"/>
  <c r="U13" i="5"/>
  <c r="U21" i="5"/>
  <c r="U14" i="5"/>
  <c r="U11" i="5"/>
  <c r="U18" i="5"/>
  <c r="I32" i="5"/>
  <c r="Y24" i="5"/>
  <c r="Y2" i="5"/>
  <c r="Y29" i="5"/>
  <c r="Y7" i="5"/>
  <c r="Y30" i="5"/>
  <c r="Y4" i="5"/>
  <c r="Y8" i="5"/>
  <c r="Y3" i="5"/>
  <c r="Y23" i="5"/>
  <c r="Y21" i="5"/>
  <c r="Y18" i="5"/>
  <c r="Y9" i="5"/>
  <c r="Y11" i="5"/>
  <c r="Y12" i="5"/>
  <c r="Y28" i="5"/>
  <c r="Y15" i="5"/>
  <c r="Y16" i="5"/>
  <c r="Y26" i="5"/>
  <c r="Y32" i="5"/>
  <c r="Y6" i="5"/>
  <c r="Y25" i="5"/>
  <c r="Y19" i="5"/>
  <c r="Y20" i="5"/>
  <c r="Y17" i="5"/>
  <c r="Y13" i="5"/>
  <c r="Y14" i="5"/>
  <c r="Y5" i="5"/>
  <c r="Y22" i="5"/>
  <c r="Y10" i="5"/>
  <c r="Y27" i="5"/>
  <c r="Y31" i="5"/>
  <c r="I4" i="5"/>
  <c r="I27" i="5"/>
  <c r="I21" i="5"/>
  <c r="U6" i="5"/>
  <c r="U10" i="5"/>
  <c r="U4" i="5"/>
  <c r="U24" i="5"/>
  <c r="U28" i="5"/>
  <c r="U25" i="5"/>
  <c r="U8" i="5"/>
  <c r="U15" i="5"/>
  <c r="U23" i="5"/>
  <c r="U9" i="5"/>
  <c r="U29" i="5"/>
  <c r="U2" i="5"/>
  <c r="U5" i="5"/>
  <c r="U31" i="5"/>
  <c r="U32" i="5"/>
  <c r="U27" i="5"/>
  <c r="Q26" i="5"/>
  <c r="Q10" i="5"/>
  <c r="Q12" i="5"/>
  <c r="Q21" i="5"/>
  <c r="Q24" i="5"/>
  <c r="Q14" i="5"/>
  <c r="Q31" i="5"/>
  <c r="Q19" i="5"/>
  <c r="Q9" i="5"/>
  <c r="Q25" i="5"/>
  <c r="Q4" i="5"/>
  <c r="Q29" i="5"/>
  <c r="Q28" i="5"/>
  <c r="Q11" i="5"/>
  <c r="Q30" i="5"/>
  <c r="Q32" i="5"/>
  <c r="Q7" i="5"/>
  <c r="Q27" i="5"/>
  <c r="Q16" i="5"/>
  <c r="Q6" i="5"/>
  <c r="Q23" i="5"/>
  <c r="Q18" i="5"/>
  <c r="Q8" i="5"/>
  <c r="Q3" i="5"/>
  <c r="Q22" i="5"/>
  <c r="Q5" i="5"/>
  <c r="Q15" i="5"/>
  <c r="Q20" i="5"/>
  <c r="Q2" i="5"/>
  <c r="Q17" i="5"/>
  <c r="Q13" i="5"/>
  <c r="M14" i="5"/>
  <c r="M17" i="5"/>
  <c r="M28" i="5"/>
  <c r="M8" i="5"/>
  <c r="M10" i="5"/>
  <c r="M12" i="5"/>
  <c r="M30" i="5"/>
  <c r="M29" i="5"/>
  <c r="M5" i="5"/>
  <c r="M22" i="5"/>
  <c r="M16" i="5"/>
  <c r="M25" i="5"/>
  <c r="M4" i="5"/>
  <c r="M11" i="5"/>
  <c r="M31" i="5"/>
  <c r="M7" i="5"/>
  <c r="M18" i="5"/>
  <c r="M15" i="5"/>
  <c r="M32" i="5"/>
  <c r="M21" i="5"/>
  <c r="M26" i="5"/>
  <c r="M20" i="5"/>
  <c r="M27" i="5"/>
  <c r="M2" i="5"/>
  <c r="M23" i="5"/>
  <c r="M3" i="5"/>
  <c r="M24" i="5"/>
  <c r="M19" i="5"/>
  <c r="M9" i="5"/>
  <c r="M13" i="5"/>
  <c r="M6" i="5"/>
  <c r="I23" i="5"/>
  <c r="I8" i="5"/>
  <c r="I2" i="5"/>
  <c r="I20" i="5"/>
  <c r="I5" i="5"/>
  <c r="I22" i="5"/>
  <c r="I15" i="5"/>
  <c r="I19" i="5"/>
  <c r="I25" i="5"/>
  <c r="I13" i="5"/>
  <c r="I3" i="5"/>
  <c r="I24" i="5"/>
  <c r="I10" i="5"/>
  <c r="I28" i="5"/>
  <c r="I6" i="5"/>
  <c r="I18" i="5"/>
  <c r="I17" i="5"/>
  <c r="I11" i="5"/>
  <c r="I29" i="5"/>
  <c r="I12" i="5"/>
  <c r="I31" i="5"/>
  <c r="I30" i="5"/>
  <c r="I16" i="5"/>
  <c r="I7" i="5"/>
  <c r="I26" i="5"/>
  <c r="I14" i="5"/>
  <c r="E22" i="5"/>
  <c r="D22" i="5"/>
  <c r="D30" i="5"/>
  <c r="E30" i="5" s="1"/>
  <c r="D23" i="5"/>
  <c r="E23" i="5" s="1"/>
  <c r="D9" i="5"/>
  <c r="E9" i="5" s="1"/>
  <c r="E13" i="5"/>
  <c r="D13" i="5"/>
  <c r="D21" i="5"/>
  <c r="E21" i="5" s="1"/>
  <c r="D29" i="5"/>
  <c r="E29" i="5" s="1"/>
  <c r="D16" i="5"/>
  <c r="E16" i="5" s="1"/>
  <c r="E6" i="5"/>
  <c r="D6" i="5"/>
  <c r="D15" i="5"/>
  <c r="E15" i="5" s="1"/>
  <c r="D27" i="5"/>
  <c r="E27" i="5" s="1"/>
  <c r="D3" i="5"/>
  <c r="E3" i="5" s="1"/>
  <c r="E12" i="5"/>
  <c r="D12" i="5"/>
  <c r="D8" i="5"/>
  <c r="E8" i="5" s="1"/>
  <c r="E25" i="5"/>
  <c r="D25" i="5"/>
  <c r="D24" i="5"/>
  <c r="E24" i="5" s="1"/>
  <c r="E14" i="5"/>
  <c r="D14" i="5"/>
  <c r="D10" i="5"/>
  <c r="E10" i="5" s="1"/>
  <c r="D32" i="5"/>
  <c r="E32" i="5" s="1"/>
  <c r="D18" i="5"/>
  <c r="E18" i="5" s="1"/>
  <c r="E5" i="5"/>
  <c r="D5" i="5"/>
  <c r="D19" i="5"/>
  <c r="E19" i="5" s="1"/>
  <c r="E28" i="5"/>
  <c r="D28" i="5"/>
  <c r="D4" i="5"/>
  <c r="E4" i="5" s="1"/>
  <c r="E31" i="5"/>
  <c r="D31" i="5"/>
  <c r="D7" i="5"/>
  <c r="E7" i="5" s="1"/>
  <c r="D17" i="5"/>
  <c r="E17" i="5" s="1"/>
  <c r="D26" i="5"/>
  <c r="E26" i="5" s="1"/>
  <c r="E20" i="5"/>
  <c r="D20" i="5"/>
  <c r="D11" i="5"/>
  <c r="E11" i="5" s="1"/>
  <c r="E2" i="5"/>
  <c r="D2" i="5"/>
  <c r="D35" i="5" l="1"/>
</calcChain>
</file>

<file path=xl/sharedStrings.xml><?xml version="1.0" encoding="utf-8"?>
<sst xmlns="http://schemas.openxmlformats.org/spreadsheetml/2006/main" count="2319" uniqueCount="373">
  <si>
    <t>008CALS.d</t>
  </si>
  <si>
    <t>012CALS.d</t>
  </si>
  <si>
    <t>034SMPL.d</t>
  </si>
  <si>
    <t>QC2</t>
  </si>
  <si>
    <t>SQStd</t>
  </si>
  <si>
    <t>DC2 W 11.5 mL</t>
  </si>
  <si>
    <t xml:space="preserve">44 -&gt; 44  Ca  [ No Gas ] </t>
  </si>
  <si>
    <t>DC2 W 10.5 mL</t>
  </si>
  <si>
    <t>STD 4</t>
  </si>
  <si>
    <t>060SMPL.d</t>
  </si>
  <si>
    <t>DC2 W 7.5 mL</t>
  </si>
  <si>
    <t>055SMPL.d</t>
  </si>
  <si>
    <t xml:space="preserve">185 -&gt; 185  Re ( ISTD )  [ MSMS O2 ] </t>
  </si>
  <si>
    <t>031SMPL.d</t>
  </si>
  <si>
    <t>DC2 E 15 mL</t>
  </si>
  <si>
    <t xml:space="preserve">153 -&gt; 153  Eu  [ No Gas ] </t>
  </si>
  <si>
    <t>061SMPL.d</t>
  </si>
  <si>
    <t>DC2 E 5 mL</t>
  </si>
  <si>
    <t>059SMPL.d</t>
  </si>
  <si>
    <t>069SMPL.d</t>
  </si>
  <si>
    <t xml:space="preserve">208 -&gt; 208  Pb  [ No Gas ] </t>
  </si>
  <si>
    <t>Spike</t>
  </si>
  <si>
    <t>DC2 W 1.5 mL</t>
  </si>
  <si>
    <t>026SMPL.d</t>
  </si>
  <si>
    <t>083SMPL.d</t>
  </si>
  <si>
    <t xml:space="preserve">56 -&gt; 72  Fe  [ MSMS O2 ] </t>
  </si>
  <si>
    <t>DC2 E 10 mL</t>
  </si>
  <si>
    <t>044SMPL.d</t>
  </si>
  <si>
    <t>037SMPL.d</t>
  </si>
  <si>
    <t>2</t>
  </si>
  <si>
    <t>DC2 W 8.5 mL</t>
  </si>
  <si>
    <t>068SMPL.d</t>
  </si>
  <si>
    <t>HNO3 + In/Re from Pump</t>
  </si>
  <si>
    <t>Sample</t>
  </si>
  <si>
    <t>Level</t>
  </si>
  <si>
    <t>SQBlk</t>
  </si>
  <si>
    <t>DC2 L 2 mL</t>
  </si>
  <si>
    <t>085SMPL.d</t>
  </si>
  <si>
    <t>039SMPL.d</t>
  </si>
  <si>
    <t>&lt;0.000</t>
  </si>
  <si>
    <t>DC2 E 11 mL</t>
  </si>
  <si>
    <t>010CALS.d</t>
  </si>
  <si>
    <t>2 % HNO3</t>
  </si>
  <si>
    <t>014CALS.d</t>
  </si>
  <si>
    <t>064SMPL.d</t>
  </si>
  <si>
    <t xml:space="preserve">60 -&gt; 60  Ni  [ No Gas ] </t>
  </si>
  <si>
    <t>N/A</t>
  </si>
  <si>
    <t>STD 5</t>
  </si>
  <si>
    <t>DriftChk</t>
  </si>
  <si>
    <t>FQBlk</t>
  </si>
  <si>
    <t xml:space="preserve">238 -&gt; 238  U  [ No Gas ] </t>
  </si>
  <si>
    <t>IsoStd</t>
  </si>
  <si>
    <t>Bkgnd</t>
  </si>
  <si>
    <t>087SMPL.d</t>
  </si>
  <si>
    <t xml:space="preserve">88 -&gt; 88  Sr  [ No Gas ] </t>
  </si>
  <si>
    <t>046SMPL.d</t>
  </si>
  <si>
    <t>024SMPL.d</t>
  </si>
  <si>
    <t>006CALS.d</t>
  </si>
  <si>
    <t xml:space="preserve">56 -&gt; 56  Fe  [ No Gas ] </t>
  </si>
  <si>
    <t xml:space="preserve">187 -&gt; 187  Re ( ISTD )  [ MSMS O2 ] </t>
  </si>
  <si>
    <t>CalBlk</t>
  </si>
  <si>
    <t>019SMPL.d</t>
  </si>
  <si>
    <t>SQISTD</t>
  </si>
  <si>
    <t xml:space="preserve">115 -&gt; 115  In ( ISTD )  [ MSMS O2 ] </t>
  </si>
  <si>
    <t>077SMPL.d</t>
  </si>
  <si>
    <t xml:space="preserve">59 -&gt; 59  Co  [ No Gas ] </t>
  </si>
  <si>
    <t>082SMPL.d</t>
  </si>
  <si>
    <t>001SMPL.d</t>
  </si>
  <si>
    <t>DC2 W 2.5 mL</t>
  </si>
  <si>
    <t>Blk</t>
  </si>
  <si>
    <t>Data File</t>
  </si>
  <si>
    <t>032SMPL.d</t>
  </si>
  <si>
    <t>DC2 L 5 mL</t>
  </si>
  <si>
    <t>036SMPL.d</t>
  </si>
  <si>
    <t>056SMPL.d</t>
  </si>
  <si>
    <t>DC2 E 7 mL</t>
  </si>
  <si>
    <t>BlkVrfy</t>
  </si>
  <si>
    <t>QC4</t>
  </si>
  <si>
    <t>DC2 E 6 mL</t>
  </si>
  <si>
    <t>079SMPL.d</t>
  </si>
  <si>
    <t>DC2 W 4.5 mL</t>
  </si>
  <si>
    <t>3</t>
  </si>
  <si>
    <t>QC3</t>
  </si>
  <si>
    <t>DilStd</t>
  </si>
  <si>
    <t>078SMPL.d</t>
  </si>
  <si>
    <t>017SMPL.d</t>
  </si>
  <si>
    <t>DC2 E 3 mL</t>
  </si>
  <si>
    <t>063SMPL.d</t>
  </si>
  <si>
    <t>050SMPL.d</t>
  </si>
  <si>
    <t>Type</t>
  </si>
  <si>
    <t>088SMPL.d</t>
  </si>
  <si>
    <t xml:space="preserve">185 -&gt; 185  Re ( ISTD )  [ No Gas ] </t>
  </si>
  <si>
    <t>Acq. Date-Time</t>
  </si>
  <si>
    <t>015SMPL.d</t>
  </si>
  <si>
    <t>DC2 W 9.5 mL</t>
  </si>
  <si>
    <t>028SMPL.d</t>
  </si>
  <si>
    <t>DC2 E 12 mL</t>
  </si>
  <si>
    <t>040SMPL.d</t>
  </si>
  <si>
    <t>065SMPL.d</t>
  </si>
  <si>
    <t>049SMPL.d</t>
  </si>
  <si>
    <t>009SMPL.d</t>
  </si>
  <si>
    <t>DC2 E 4 mL</t>
  </si>
  <si>
    <t>004CALB.d</t>
  </si>
  <si>
    <t>042SMPL.d</t>
  </si>
  <si>
    <t>CalStd</t>
  </si>
  <si>
    <t>074SMPL.d</t>
  </si>
  <si>
    <t>075SMPL.d</t>
  </si>
  <si>
    <t>DC2 W 6.5 mL</t>
  </si>
  <si>
    <t>041SMPL.d</t>
  </si>
  <si>
    <t>057SMPL.d</t>
  </si>
  <si>
    <t>002SMPL.d</t>
  </si>
  <si>
    <t>047SMPL.d</t>
  </si>
  <si>
    <t>DC2 L 3 mL</t>
  </si>
  <si>
    <t>020SMPL.d</t>
  </si>
  <si>
    <t>011SMPL.d</t>
  </si>
  <si>
    <t>058SMPL.d</t>
  </si>
  <si>
    <t>DC2 E 9 mL</t>
  </si>
  <si>
    <t>016SMPL.d</t>
  </si>
  <si>
    <t>027SMPL.d</t>
  </si>
  <si>
    <t xml:space="preserve">133 -&gt; 133  Cs  [ No Gas ] </t>
  </si>
  <si>
    <t>005SMPL.d</t>
  </si>
  <si>
    <t>1</t>
  </si>
  <si>
    <t>DC2 L 4 mL</t>
  </si>
  <si>
    <t>QC1</t>
  </si>
  <si>
    <t>029SMPL.d</t>
  </si>
  <si>
    <t>089SMPL.d</t>
  </si>
  <si>
    <t>076SMPL.d</t>
  </si>
  <si>
    <t>STD 2</t>
  </si>
  <si>
    <t xml:space="preserve">56 -&gt; 56  Fe  [ MSMS O2 ] </t>
  </si>
  <si>
    <t>021SMPL.d</t>
  </si>
  <si>
    <t>DC2 W 5.5 mL</t>
  </si>
  <si>
    <t>ISTD Recovery %</t>
  </si>
  <si>
    <t>DC2 E 8 mL</t>
  </si>
  <si>
    <t>CPS RSD</t>
  </si>
  <si>
    <t>081SMPL.d</t>
  </si>
  <si>
    <t>052SMPL.d</t>
  </si>
  <si>
    <t>CPS</t>
  </si>
  <si>
    <t>QC5</t>
  </si>
  <si>
    <t xml:space="preserve">115 -&gt; 115  In ( ISTD )  [ No Gas ] </t>
  </si>
  <si>
    <t>DC2 W 3.5 mL</t>
  </si>
  <si>
    <t>Sr-0 ppb - Blank</t>
  </si>
  <si>
    <t>Spike Ref</t>
  </si>
  <si>
    <t>Sample Name</t>
  </si>
  <si>
    <t>HNO3 from Pump</t>
  </si>
  <si>
    <t>DC2 E 13 mL</t>
  </si>
  <si>
    <t>053SMPL.d</t>
  </si>
  <si>
    <t>051SMPL.d</t>
  </si>
  <si>
    <t>DC2 E 14 mL</t>
  </si>
  <si>
    <t>071SMPL.d</t>
  </si>
  <si>
    <t>023SMPL.d</t>
  </si>
  <si>
    <t>030SMPL.d</t>
  </si>
  <si>
    <t>072SMPL.d</t>
  </si>
  <si>
    <t>084SMPL.d</t>
  </si>
  <si>
    <t>CICSpike</t>
  </si>
  <si>
    <t/>
  </si>
  <si>
    <t>048SMPL.d</t>
  </si>
  <si>
    <t xml:space="preserve">187 -&gt; 187  Re ( ISTD )  [ No Gas ] </t>
  </si>
  <si>
    <t>STD 1</t>
  </si>
  <si>
    <t>070SMPL.d</t>
  </si>
  <si>
    <t>018SMPL.d</t>
  </si>
  <si>
    <t>007SMPL.d</t>
  </si>
  <si>
    <t>DC2 E 1 mL</t>
  </si>
  <si>
    <t>003SMPL.d</t>
  </si>
  <si>
    <t>4</t>
  </si>
  <si>
    <t>066SMPL.d</t>
  </si>
  <si>
    <t>054SMPL.d</t>
  </si>
  <si>
    <t>Conc. [ ppb ]</t>
  </si>
  <si>
    <t>090SMPL.d</t>
  </si>
  <si>
    <t>6</t>
  </si>
  <si>
    <t>045SMPL.d</t>
  </si>
  <si>
    <t>DC2 E 2 mL</t>
  </si>
  <si>
    <t>025SMPL.d</t>
  </si>
  <si>
    <t>033SMPL.d</t>
  </si>
  <si>
    <t>043SMPL.d</t>
  </si>
  <si>
    <t>086SMPL.d</t>
  </si>
  <si>
    <t>5</t>
  </si>
  <si>
    <t>DC2 L 1 mL</t>
  </si>
  <si>
    <t>035SMPL.d</t>
  </si>
  <si>
    <t>022SMPL.d</t>
  </si>
  <si>
    <t>080SMPL.d</t>
  </si>
  <si>
    <t>STD 3</t>
  </si>
  <si>
    <t>062SMPL.d</t>
  </si>
  <si>
    <t xml:space="preserve">43 -&gt; 43  Ca  [ No Gas ] </t>
  </si>
  <si>
    <t>Rjct</t>
  </si>
  <si>
    <t>038SMPL.d</t>
  </si>
  <si>
    <t>013SMPL.d</t>
  </si>
  <si>
    <t>073SMPL.d</t>
  </si>
  <si>
    <t>067SMPL.d</t>
  </si>
  <si>
    <t>Bkgrd C</t>
  </si>
  <si>
    <t>Element</t>
  </si>
  <si>
    <t>Pb</t>
  </si>
  <si>
    <t>Sr</t>
  </si>
  <si>
    <t>Ca</t>
  </si>
  <si>
    <t>Co</t>
  </si>
  <si>
    <t>Eu</t>
  </si>
  <si>
    <t>Cs</t>
  </si>
  <si>
    <t>U</t>
  </si>
  <si>
    <t>Fe</t>
  </si>
  <si>
    <t>Ni</t>
  </si>
  <si>
    <t>Mass added</t>
  </si>
  <si>
    <t>Concentration added</t>
  </si>
  <si>
    <t>Mass of elements and 8 M HNO3</t>
  </si>
  <si>
    <t>Concentration (ppm)</t>
  </si>
  <si>
    <t>Mass taken for calibrations</t>
  </si>
  <si>
    <t>Mass of 2% solution</t>
  </si>
  <si>
    <t>Mass of second evaporation 2% solution</t>
  </si>
  <si>
    <t>Concentration in 2% (ppm)</t>
  </si>
  <si>
    <t>Concentration in final 2% solution (ppm)</t>
  </si>
  <si>
    <t>Concentration in "10ppm" calib</t>
  </si>
  <si>
    <t>Concentration in "5ppm" calib</t>
  </si>
  <si>
    <t>Concentration in "2.5ppm" calib</t>
  </si>
  <si>
    <t>Concentration in "1ppm" calib</t>
  </si>
  <si>
    <t>Concentration in "0.5ppm" calib</t>
  </si>
  <si>
    <t>Concentration in "0.1ppm" calib</t>
  </si>
  <si>
    <t>Mass in "10ppm" calib</t>
  </si>
  <si>
    <t>Mass in "5ppm" calib</t>
  </si>
  <si>
    <t>Mass in "2.5ppm" calib</t>
  </si>
  <si>
    <t>Mass in "1ppm" calib</t>
  </si>
  <si>
    <t>Mass in "0.5ppm" calib</t>
  </si>
  <si>
    <t>Mass in "0.1ppm" calib</t>
  </si>
  <si>
    <t>Mass in "125ppb" calib</t>
  </si>
  <si>
    <t>Mass in "12.5ppb" calib</t>
  </si>
  <si>
    <t>Mass in "6.25ppb" calib</t>
  </si>
  <si>
    <t>Mass in "1.25ppb" calib</t>
  </si>
  <si>
    <t>Mass in "0.625ppb" calib</t>
  </si>
  <si>
    <t>Dilution mass</t>
  </si>
  <si>
    <t>Concentration in "125ppb" calib (ppb)</t>
  </si>
  <si>
    <t>Concentration in "12.5ppb" calib (ppb)</t>
  </si>
  <si>
    <t>Concentration in "6.25ppb" calib (ppb)</t>
  </si>
  <si>
    <t>Concentration in "1.25ppb" calib (ppb)</t>
  </si>
  <si>
    <t>Concentration in "0.625ppb" calib (ppb)</t>
  </si>
  <si>
    <t>Conc</t>
  </si>
  <si>
    <t>Conc (ppb)</t>
  </si>
  <si>
    <t xml:space="preserve">Correction factor on dilution and sample weight </t>
  </si>
  <si>
    <t>Sample concentration (ppm)</t>
  </si>
  <si>
    <t>Fe (ppm)</t>
  </si>
  <si>
    <t>Co (ppm)</t>
  </si>
  <si>
    <t>Ni (ppm)</t>
  </si>
  <si>
    <t>Sr (ppm)</t>
  </si>
  <si>
    <t>Cs (ppm)</t>
  </si>
  <si>
    <t>Eu (ppm)</t>
  </si>
  <si>
    <t>Pb (ppm)</t>
  </si>
  <si>
    <t>U (ppm)</t>
  </si>
  <si>
    <t>Total volume as mass (g)</t>
  </si>
  <si>
    <t xml:space="preserve"> </t>
  </si>
  <si>
    <t>Sample weight</t>
  </si>
  <si>
    <t>Concentration of element used in DC2 test (ppm)</t>
  </si>
  <si>
    <t>Mass recovery %</t>
  </si>
  <si>
    <t>Mass of Fe (ug)</t>
  </si>
  <si>
    <t>Fe % of total</t>
  </si>
  <si>
    <t>Mass of Co (ug)</t>
  </si>
  <si>
    <t>Co % of total</t>
  </si>
  <si>
    <t>Mass of Ni (ug)</t>
  </si>
  <si>
    <t>Ni % of total</t>
  </si>
  <si>
    <t>Mass of Sr (ug)</t>
  </si>
  <si>
    <t>Sr % of total</t>
  </si>
  <si>
    <t>Mass of Cs (ug)</t>
  </si>
  <si>
    <t>Cs % of total</t>
  </si>
  <si>
    <t>Mass of Eu (ug)</t>
  </si>
  <si>
    <t>Eu % of total</t>
  </si>
  <si>
    <t>Mass of Pb (ug)</t>
  </si>
  <si>
    <t>Pb % of total</t>
  </si>
  <si>
    <t>Mass of U (ug)</t>
  </si>
  <si>
    <t>U % of total</t>
  </si>
  <si>
    <t>Total =</t>
  </si>
  <si>
    <t>Total mass in wash or eluate (ug)</t>
  </si>
  <si>
    <t>Mass used in DC2 test (ug)</t>
  </si>
  <si>
    <t>Mass in eluate</t>
  </si>
  <si>
    <t>DF</t>
  </si>
  <si>
    <t xml:space="preserve">SD = </t>
  </si>
  <si>
    <t xml:space="preserve">LOD = </t>
  </si>
  <si>
    <t xml:space="preserve">LOQ = </t>
  </si>
  <si>
    <t>LOQ ppm</t>
  </si>
  <si>
    <t>LOQ as mass of eluate</t>
  </si>
  <si>
    <t>LOD ppm</t>
  </si>
  <si>
    <t>LOD as mass of eluate</t>
  </si>
  <si>
    <t>mass in eltue - LOQ</t>
  </si>
  <si>
    <t>Mass in eluate - LOD</t>
  </si>
  <si>
    <t>Value, LOQ or LOD?</t>
  </si>
  <si>
    <t>Correction factor</t>
  </si>
  <si>
    <t>Eluate mass</t>
  </si>
  <si>
    <t>loq</t>
  </si>
  <si>
    <t>value</t>
  </si>
  <si>
    <t>Avg ISTD NG</t>
  </si>
  <si>
    <t>Avg ISTD O2</t>
  </si>
  <si>
    <t>% of 5 ppb</t>
  </si>
  <si>
    <t>% of 5 ppb σ</t>
  </si>
  <si>
    <t xml:space="preserve">Evaporated </t>
  </si>
  <si>
    <t>OES Calib</t>
  </si>
  <si>
    <t>ICPMS</t>
  </si>
  <si>
    <t>Mass when ISTD added</t>
  </si>
  <si>
    <t>Mass of ISTD added</t>
  </si>
  <si>
    <t>Conc of ISTD</t>
  </si>
  <si>
    <r>
      <t xml:space="preserve">Mass in "125ppb" calib </t>
    </r>
    <r>
      <rPr>
        <sz val="9"/>
        <color theme="1"/>
        <rFont val="Calibri"/>
        <family val="2"/>
      </rPr>
      <t>σ</t>
    </r>
  </si>
  <si>
    <t>Dilution mass σ</t>
  </si>
  <si>
    <t>Concentration in "125ppb" calib (ppb) σ</t>
  </si>
  <si>
    <t>Mass when ISTD added σ</t>
  </si>
  <si>
    <t>Mass of ISTD added σ</t>
  </si>
  <si>
    <t>Conc of ISTD σ</t>
  </si>
  <si>
    <t>Mass in "12.5ppb" calib σ</t>
  </si>
  <si>
    <t>Concentration in "12.5ppb" calib (ppb) σ</t>
  </si>
  <si>
    <t>Mass in "6.25ppb" calib σ</t>
  </si>
  <si>
    <t>Concentration in "6.25ppb" calib (ppb) σ</t>
  </si>
  <si>
    <t>Mass in "1.25ppb" calib σ</t>
  </si>
  <si>
    <t>Concentration in "1.25ppb" calib (ppb) σ</t>
  </si>
  <si>
    <t>Mass in "0.625ppb" calib σ</t>
  </si>
  <si>
    <t>Concentration in "0.625ppb" calib (ppb) σ</t>
  </si>
  <si>
    <r>
      <t xml:space="preserve">Mass of 2% solution </t>
    </r>
    <r>
      <rPr>
        <sz val="9"/>
        <color theme="1"/>
        <rFont val="Calibri"/>
        <family val="2"/>
      </rPr>
      <t>σ</t>
    </r>
  </si>
  <si>
    <t>Concentration in 2% (ppm) σ</t>
  </si>
  <si>
    <t>Mass of second evaporation 2% solution σ</t>
  </si>
  <si>
    <t>Concentration in final 2% solution (ppm) σ</t>
  </si>
  <si>
    <r>
      <t xml:space="preserve">Mass added </t>
    </r>
    <r>
      <rPr>
        <sz val="9"/>
        <color theme="1"/>
        <rFont val="Calibri"/>
        <family val="2"/>
      </rPr>
      <t>σ</t>
    </r>
  </si>
  <si>
    <t>Concentration (ppm) σ</t>
  </si>
  <si>
    <t>Mass taken for calibrations σ</t>
  </si>
  <si>
    <t>σ</t>
  </si>
  <si>
    <t>Mass after ISTD added</t>
  </si>
  <si>
    <t>NG ISTD Correction factor</t>
  </si>
  <si>
    <t>O2 ISTD Correction factor</t>
  </si>
  <si>
    <t>Calib conc</t>
  </si>
  <si>
    <t>% of 0 ppb</t>
  </si>
  <si>
    <r>
      <t xml:space="preserve">% of 0 ppb </t>
    </r>
    <r>
      <rPr>
        <sz val="9"/>
        <color theme="1"/>
        <rFont val="Calibri"/>
        <family val="2"/>
      </rPr>
      <t>σ</t>
    </r>
  </si>
  <si>
    <t>CPS istd corr</t>
  </si>
  <si>
    <t xml:space="preserve">CPS istd corr </t>
  </si>
  <si>
    <t>CPS σ</t>
  </si>
  <si>
    <t>Bkgrd C σ</t>
  </si>
  <si>
    <t>CPS istd corr σ</t>
  </si>
  <si>
    <t>Calib conc σ</t>
  </si>
  <si>
    <t>Conc σ</t>
  </si>
  <si>
    <r>
      <t xml:space="preserve">CPS </t>
    </r>
    <r>
      <rPr>
        <sz val="9"/>
        <rFont val="Calibri"/>
        <family val="2"/>
      </rPr>
      <t>σ</t>
    </r>
  </si>
  <si>
    <t>Conc (ppb) σ</t>
  </si>
  <si>
    <t>Correction factor on dilution and sample weight σ</t>
  </si>
  <si>
    <t>Sample concentration (ppm) σ</t>
  </si>
  <si>
    <t>blk</t>
  </si>
  <si>
    <r>
      <t xml:space="preserve">Sample weight </t>
    </r>
    <r>
      <rPr>
        <sz val="11"/>
        <color theme="1"/>
        <rFont val="Calibri"/>
        <family val="2"/>
      </rPr>
      <t>σ</t>
    </r>
  </si>
  <si>
    <t>Fe (ppm) σ</t>
  </si>
  <si>
    <t>Mass of Fe (ug) σ</t>
  </si>
  <si>
    <t>Co (ppm) σ</t>
  </si>
  <si>
    <t>Mass of Co (ug) σ</t>
  </si>
  <si>
    <t>Ni (ppm) σ</t>
  </si>
  <si>
    <t>Mass of Ni (ug) σ</t>
  </si>
  <si>
    <t>Sr (ppm) σ</t>
  </si>
  <si>
    <t>Mass of Sr (ug) σ</t>
  </si>
  <si>
    <t>Cs (ppm) σ</t>
  </si>
  <si>
    <t>Mass of Cs (ug) σ</t>
  </si>
  <si>
    <t>Eu (ppm) σ</t>
  </si>
  <si>
    <t>Mass of Eu (ug) σ</t>
  </si>
  <si>
    <t>Pb (ppm) σ</t>
  </si>
  <si>
    <t>Mass of Pb (ug) σ</t>
  </si>
  <si>
    <t>U (ppm) σ</t>
  </si>
  <si>
    <t>Mass of U (ug) σ</t>
  </si>
  <si>
    <t>Mass of Fe (ug) σ ^2</t>
  </si>
  <si>
    <t>Mass of Co (ug) σ ^2</t>
  </si>
  <si>
    <t>Mass of Ni (ug) σ^2</t>
  </si>
  <si>
    <t>Mass of Sr (ug) σ ^2</t>
  </si>
  <si>
    <t>Mass of Cs (ug) σ ^2</t>
  </si>
  <si>
    <t>Mass of Eu (ug) σ ^2</t>
  </si>
  <si>
    <t>Mass of Pb (ug) σ ^2</t>
  </si>
  <si>
    <t>Mass of U (ug) σ ^2</t>
  </si>
  <si>
    <t>Recovery in loading and wash (%)</t>
  </si>
  <si>
    <t>Total mass in Load and wash (ug)</t>
  </si>
  <si>
    <r>
      <t xml:space="preserve">Fe % of total </t>
    </r>
    <r>
      <rPr>
        <sz val="11"/>
        <color theme="1"/>
        <rFont val="Calibri"/>
        <family val="2"/>
      </rPr>
      <t>σ</t>
    </r>
  </si>
  <si>
    <t>Co % of total σ</t>
  </si>
  <si>
    <t>Ni % of total σ</t>
  </si>
  <si>
    <t>Sr % of total σ</t>
  </si>
  <si>
    <t>Cs % of total σ</t>
  </si>
  <si>
    <t>Eu % of total σ</t>
  </si>
  <si>
    <t>Pb % of total σ</t>
  </si>
  <si>
    <t>U % of total σ</t>
  </si>
  <si>
    <r>
      <t xml:space="preserve">NG ISTD Correction factor </t>
    </r>
    <r>
      <rPr>
        <sz val="9"/>
        <color theme="1"/>
        <rFont val="Calibri"/>
        <family val="2"/>
      </rPr>
      <t>σ</t>
    </r>
  </si>
  <si>
    <r>
      <t xml:space="preserve">O2 ISTD Correction factor </t>
    </r>
    <r>
      <rPr>
        <sz val="9"/>
        <color theme="1"/>
        <rFont val="Calibri"/>
        <family val="2"/>
      </rPr>
      <t>σ</t>
    </r>
  </si>
  <si>
    <t>Average</t>
  </si>
  <si>
    <t>avg blk</t>
  </si>
  <si>
    <t>Avg blk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</si>
</sst>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yyyy/mm/dd\ h:mm\ AM/PM"/>
    <numFmt numFmtId="165" formatCode="0.000"/>
    <numFmt numFmtId="166" formatCode="0.00000"/>
    <numFmt numFmtId="167" formatCode="0.000000"/>
    <numFmt numFmtId="168" formatCode="0.0"/>
    <numFmt numFmtId="169" formatCode="0.0000"/>
    <numFmt numFmtId="170" formatCode="0.0000000"/>
    <numFmt numFmtId="171" formatCode="0.000000000"/>
  </numFmts>
  <fonts count="13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  <font>
      <sz val="9"/>
      <color theme="9" tint="-0.499984740745262"/>
      <name val="Microsoft Sans Serif"/>
      <family val="2"/>
    </font>
    <font>
      <sz val="9"/>
      <color theme="9" tint="-0.249977111117893"/>
      <name val="Microsoft Sans Serif"/>
      <family val="2"/>
    </font>
    <font>
      <sz val="9"/>
      <color theme="3" tint="-0.499984740745262"/>
      <name val="Microsoft Sans Serif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Microsoft Sans Serif"/>
      <family val="2"/>
    </font>
    <font>
      <sz val="9"/>
      <name val="Calibri"/>
      <family val="2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left" vertical="top"/>
    </xf>
    <xf numFmtId="2" fontId="2" fillId="3" borderId="1" xfId="0" applyNumberFormat="1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top"/>
    </xf>
    <xf numFmtId="0" fontId="0" fillId="7" borderId="0" xfId="0" applyFill="1"/>
    <xf numFmtId="0" fontId="2" fillId="7" borderId="1" xfId="0" applyFont="1" applyFill="1" applyBorder="1" applyAlignment="1">
      <alignment horizontal="left" vertical="top"/>
    </xf>
    <xf numFmtId="164" fontId="2" fillId="7" borderId="1" xfId="0" applyNumberFormat="1" applyFont="1" applyFill="1" applyBorder="1" applyAlignment="1">
      <alignment horizontal="left" vertical="top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right" vertical="top"/>
    </xf>
    <xf numFmtId="2" fontId="2" fillId="7" borderId="1" xfId="0" applyNumberFormat="1" applyFont="1" applyFill="1" applyBorder="1" applyAlignment="1">
      <alignment horizontal="right" vertical="top"/>
    </xf>
    <xf numFmtId="0" fontId="3" fillId="7" borderId="1" xfId="0" applyFont="1" applyFill="1" applyBorder="1" applyAlignment="1">
      <alignment horizontal="right" vertical="top"/>
    </xf>
    <xf numFmtId="2" fontId="3" fillId="7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top"/>
    </xf>
    <xf numFmtId="2" fontId="5" fillId="3" borderId="1" xfId="0" applyNumberFormat="1" applyFont="1" applyFill="1" applyBorder="1" applyAlignment="1">
      <alignment horizontal="right" vertical="top"/>
    </xf>
    <xf numFmtId="0" fontId="5" fillId="7" borderId="1" xfId="0" applyFont="1" applyFill="1" applyBorder="1" applyAlignment="1">
      <alignment horizontal="right" vertical="top"/>
    </xf>
    <xf numFmtId="2" fontId="5" fillId="7" borderId="1" xfId="0" applyNumberFormat="1" applyFont="1" applyFill="1" applyBorder="1" applyAlignment="1">
      <alignment horizontal="right" vertical="top"/>
    </xf>
    <xf numFmtId="0" fontId="0" fillId="0" borderId="0" xfId="0" applyFill="1" applyBorder="1"/>
    <xf numFmtId="0" fontId="4" fillId="7" borderId="1" xfId="0" applyFont="1" applyFill="1" applyBorder="1" applyAlignment="1">
      <alignment horizontal="right" vertical="top"/>
    </xf>
    <xf numFmtId="2" fontId="4" fillId="7" borderId="1" xfId="0" applyNumberFormat="1" applyFont="1" applyFill="1" applyBorder="1" applyAlignment="1">
      <alignment horizontal="righ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6" fillId="0" borderId="0" xfId="0" applyFont="1"/>
    <xf numFmtId="0" fontId="6" fillId="0" borderId="1" xfId="0" applyFont="1" applyFill="1" applyBorder="1"/>
    <xf numFmtId="0" fontId="6" fillId="6" borderId="1" xfId="0" applyFont="1" applyFill="1" applyBorder="1"/>
    <xf numFmtId="0" fontId="6" fillId="0" borderId="0" xfId="0" applyFont="1" applyFill="1" applyBorder="1"/>
    <xf numFmtId="0" fontId="6" fillId="5" borderId="0" xfId="0" applyFont="1" applyFill="1"/>
    <xf numFmtId="0" fontId="6" fillId="6" borderId="0" xfId="0" applyFont="1" applyFill="1"/>
    <xf numFmtId="0" fontId="6" fillId="9" borderId="0" xfId="0" applyFont="1" applyFill="1"/>
    <xf numFmtId="0" fontId="6" fillId="4" borderId="0" xfId="0" applyFont="1" applyFill="1"/>
    <xf numFmtId="0" fontId="6" fillId="8" borderId="0" xfId="0" applyFont="1" applyFill="1"/>
    <xf numFmtId="165" fontId="6" fillId="0" borderId="0" xfId="0" applyNumberFormat="1" applyFont="1"/>
    <xf numFmtId="0" fontId="6" fillId="0" borderId="0" xfId="0" applyFont="1" applyFill="1"/>
    <xf numFmtId="166" fontId="6" fillId="0" borderId="0" xfId="0" applyNumberFormat="1" applyFont="1"/>
    <xf numFmtId="167" fontId="6" fillId="0" borderId="0" xfId="0" applyNumberFormat="1" applyFont="1"/>
    <xf numFmtId="2" fontId="2" fillId="0" borderId="1" xfId="0" applyNumberFormat="1" applyFont="1" applyFill="1" applyBorder="1" applyAlignment="1">
      <alignment horizontal="right" vertical="top"/>
    </xf>
    <xf numFmtId="0" fontId="6" fillId="6" borderId="1" xfId="0" applyFont="1" applyFill="1" applyBorder="1" applyAlignment="1"/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Font="1" applyFill="1" applyBorder="1" applyAlignment="1"/>
    <xf numFmtId="0" fontId="7" fillId="0" borderId="1" xfId="0" applyFont="1" applyFill="1" applyBorder="1" applyAlignment="1">
      <alignment horizontal="left" vertical="top"/>
    </xf>
    <xf numFmtId="0" fontId="0" fillId="0" borderId="1" xfId="0" applyBorder="1"/>
    <xf numFmtId="0" fontId="0" fillId="7" borderId="1" xfId="0" applyFill="1" applyBorder="1"/>
    <xf numFmtId="0" fontId="0" fillId="0" borderId="7" xfId="0" applyBorder="1"/>
    <xf numFmtId="0" fontId="0" fillId="0" borderId="6" xfId="0" applyBorder="1"/>
    <xf numFmtId="0" fontId="0" fillId="7" borderId="6" xfId="0" applyFill="1" applyBorder="1"/>
    <xf numFmtId="0" fontId="0" fillId="7" borderId="7" xfId="0" applyFill="1" applyBorder="1"/>
    <xf numFmtId="168" fontId="2" fillId="3" borderId="1" xfId="0" applyNumberFormat="1" applyFont="1" applyFill="1" applyBorder="1" applyAlignment="1">
      <alignment horizontal="right" vertical="top"/>
    </xf>
    <xf numFmtId="168" fontId="2" fillId="7" borderId="1" xfId="0" applyNumberFormat="1" applyFont="1" applyFill="1" applyBorder="1" applyAlignment="1">
      <alignment horizontal="right" vertical="top"/>
    </xf>
    <xf numFmtId="2" fontId="4" fillId="0" borderId="1" xfId="0" applyNumberFormat="1" applyFont="1" applyFill="1" applyBorder="1" applyAlignment="1">
      <alignment horizontal="right" vertical="top"/>
    </xf>
    <xf numFmtId="2" fontId="3" fillId="0" borderId="1" xfId="0" applyNumberFormat="1" applyFont="1" applyFill="1" applyBorder="1" applyAlignment="1">
      <alignment horizontal="right" vertical="top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0" xfId="0" applyFont="1" applyBorder="1"/>
    <xf numFmtId="0" fontId="6" fillId="0" borderId="12" xfId="0" applyFont="1" applyBorder="1"/>
    <xf numFmtId="0" fontId="6" fillId="5" borderId="11" xfId="0" applyFont="1" applyFill="1" applyBorder="1"/>
    <xf numFmtId="0" fontId="6" fillId="5" borderId="0" xfId="0" applyFont="1" applyFill="1" applyBorder="1"/>
    <xf numFmtId="0" fontId="6" fillId="5" borderId="12" xfId="0" applyFont="1" applyFill="1" applyBorder="1"/>
    <xf numFmtId="0" fontId="6" fillId="6" borderId="11" xfId="0" applyFont="1" applyFill="1" applyBorder="1"/>
    <xf numFmtId="0" fontId="6" fillId="6" borderId="0" xfId="0" applyFont="1" applyFill="1" applyBorder="1"/>
    <xf numFmtId="0" fontId="6" fillId="6" borderId="12" xfId="0" applyFont="1" applyFill="1" applyBorder="1"/>
    <xf numFmtId="0" fontId="6" fillId="9" borderId="11" xfId="0" applyFont="1" applyFill="1" applyBorder="1"/>
    <xf numFmtId="0" fontId="6" fillId="9" borderId="0" xfId="0" applyFont="1" applyFill="1" applyBorder="1"/>
    <xf numFmtId="0" fontId="6" fillId="9" borderId="12" xfId="0" applyFont="1" applyFill="1" applyBorder="1"/>
    <xf numFmtId="0" fontId="6" fillId="4" borderId="11" xfId="0" applyFont="1" applyFill="1" applyBorder="1"/>
    <xf numFmtId="0" fontId="6" fillId="4" borderId="0" xfId="0" applyFont="1" applyFill="1" applyBorder="1"/>
    <xf numFmtId="0" fontId="6" fillId="4" borderId="12" xfId="0" applyFont="1" applyFill="1" applyBorder="1"/>
    <xf numFmtId="0" fontId="6" fillId="8" borderId="13" xfId="0" applyFont="1" applyFill="1" applyBorder="1"/>
    <xf numFmtId="0" fontId="6" fillId="8" borderId="14" xfId="0" applyFont="1" applyFill="1" applyBorder="1"/>
    <xf numFmtId="0" fontId="6" fillId="8" borderId="15" xfId="0" applyFont="1" applyFill="1" applyBorder="1"/>
    <xf numFmtId="0" fontId="6" fillId="0" borderId="0" xfId="0" applyFont="1" applyBorder="1" applyAlignment="1"/>
    <xf numFmtId="0" fontId="9" fillId="0" borderId="0" xfId="0" applyFont="1"/>
    <xf numFmtId="2" fontId="2" fillId="0" borderId="1" xfId="0" applyNumberFormat="1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/>
    </xf>
    <xf numFmtId="2" fontId="2" fillId="10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7" xfId="0" applyFont="1" applyBorder="1"/>
    <xf numFmtId="0" fontId="6" fillId="4" borderId="1" xfId="0" applyFont="1" applyFill="1" applyBorder="1"/>
    <xf numFmtId="0" fontId="6" fillId="4" borderId="7" xfId="0" applyFont="1" applyFill="1" applyBorder="1"/>
    <xf numFmtId="0" fontId="6" fillId="6" borderId="7" xfId="0" applyFont="1" applyFill="1" applyBorder="1"/>
    <xf numFmtId="0" fontId="6" fillId="8" borderId="1" xfId="0" applyFont="1" applyFill="1" applyBorder="1"/>
    <xf numFmtId="0" fontId="6" fillId="8" borderId="7" xfId="0" applyFont="1" applyFill="1" applyBorder="1"/>
    <xf numFmtId="0" fontId="6" fillId="5" borderId="1" xfId="0" applyFont="1" applyFill="1" applyBorder="1"/>
    <xf numFmtId="0" fontId="6" fillId="5" borderId="7" xfId="0" applyFont="1" applyFill="1" applyBorder="1"/>
    <xf numFmtId="0" fontId="6" fillId="9" borderId="1" xfId="0" applyFont="1" applyFill="1" applyBorder="1"/>
    <xf numFmtId="0" fontId="6" fillId="9" borderId="7" xfId="0" applyFont="1" applyFill="1" applyBorder="1"/>
    <xf numFmtId="0" fontId="6" fillId="0" borderId="6" xfId="0" applyFont="1" applyBorder="1"/>
    <xf numFmtId="0" fontId="6" fillId="0" borderId="19" xfId="0" applyFont="1" applyBorder="1"/>
    <xf numFmtId="0" fontId="6" fillId="5" borderId="20" xfId="0" applyFont="1" applyFill="1" applyBorder="1"/>
    <xf numFmtId="0" fontId="6" fillId="0" borderId="20" xfId="0" applyFont="1" applyBorder="1"/>
    <xf numFmtId="0" fontId="6" fillId="6" borderId="20" xfId="0" applyFont="1" applyFill="1" applyBorder="1"/>
    <xf numFmtId="0" fontId="6" fillId="9" borderId="20" xfId="0" applyFont="1" applyFill="1" applyBorder="1"/>
    <xf numFmtId="0" fontId="6" fillId="4" borderId="20" xfId="0" applyFont="1" applyFill="1" applyBorder="1"/>
    <xf numFmtId="0" fontId="6" fillId="8" borderId="21" xfId="0" applyFont="1" applyFill="1" applyBorder="1"/>
    <xf numFmtId="0" fontId="6" fillId="0" borderId="22" xfId="0" applyFont="1" applyBorder="1"/>
    <xf numFmtId="0" fontId="6" fillId="0" borderId="23" xfId="0" applyFont="1" applyBorder="1"/>
    <xf numFmtId="0" fontId="6" fillId="0" borderId="16" xfId="0" applyFont="1" applyBorder="1"/>
    <xf numFmtId="0" fontId="6" fillId="5" borderId="16" xfId="0" applyFont="1" applyFill="1" applyBorder="1"/>
    <xf numFmtId="0" fontId="6" fillId="6" borderId="16" xfId="0" applyFont="1" applyFill="1" applyBorder="1"/>
    <xf numFmtId="0" fontId="6" fillId="9" borderId="16" xfId="0" applyFont="1" applyFill="1" applyBorder="1"/>
    <xf numFmtId="0" fontId="6" fillId="4" borderId="16" xfId="0" applyFont="1" applyFill="1" applyBorder="1"/>
    <xf numFmtId="0" fontId="6" fillId="8" borderId="6" xfId="0" applyFont="1" applyFill="1" applyBorder="1"/>
    <xf numFmtId="0" fontId="1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2" fontId="5" fillId="10" borderId="1" xfId="0" applyNumberFormat="1" applyFont="1" applyFill="1" applyBorder="1" applyAlignment="1">
      <alignment horizontal="right" vertical="top"/>
    </xf>
    <xf numFmtId="0" fontId="6" fillId="0" borderId="14" xfId="0" applyFont="1" applyBorder="1"/>
    <xf numFmtId="0" fontId="6" fillId="4" borderId="9" xfId="0" applyFont="1" applyFill="1" applyBorder="1"/>
    <xf numFmtId="0" fontId="6" fillId="4" borderId="14" xfId="0" applyFont="1" applyFill="1" applyBorder="1"/>
    <xf numFmtId="0" fontId="6" fillId="6" borderId="9" xfId="0" applyFont="1" applyFill="1" applyBorder="1"/>
    <xf numFmtId="0" fontId="6" fillId="6" borderId="14" xfId="0" applyFont="1" applyFill="1" applyBorder="1"/>
    <xf numFmtId="0" fontId="6" fillId="8" borderId="10" xfId="0" applyFont="1" applyFill="1" applyBorder="1"/>
    <xf numFmtId="0" fontId="6" fillId="8" borderId="12" xfId="0" applyFont="1" applyFill="1" applyBorder="1"/>
    <xf numFmtId="0" fontId="6" fillId="5" borderId="9" xfId="0" applyFont="1" applyFill="1" applyBorder="1"/>
    <xf numFmtId="0" fontId="6" fillId="5" borderId="14" xfId="0" applyFont="1" applyFill="1" applyBorder="1"/>
    <xf numFmtId="0" fontId="6" fillId="9" borderId="9" xfId="0" applyFont="1" applyFill="1" applyBorder="1"/>
    <xf numFmtId="0" fontId="6" fillId="9" borderId="14" xfId="0" applyFont="1" applyFill="1" applyBorder="1"/>
    <xf numFmtId="0" fontId="6" fillId="0" borderId="13" xfId="0" applyFont="1" applyBorder="1"/>
    <xf numFmtId="2" fontId="10" fillId="10" borderId="1" xfId="0" applyNumberFormat="1" applyFont="1" applyFill="1" applyBorder="1"/>
    <xf numFmtId="0" fontId="10" fillId="10" borderId="1" xfId="0" applyFont="1" applyFill="1" applyBorder="1"/>
    <xf numFmtId="2" fontId="10" fillId="0" borderId="1" xfId="0" applyNumberFormat="1" applyFont="1" applyBorder="1"/>
    <xf numFmtId="0" fontId="10" fillId="0" borderId="1" xfId="0" applyFont="1" applyBorder="1"/>
    <xf numFmtId="0" fontId="10" fillId="0" borderId="1" xfId="0" applyFont="1" applyFill="1" applyBorder="1"/>
    <xf numFmtId="2" fontId="10" fillId="7" borderId="1" xfId="0" applyNumberFormat="1" applyFont="1" applyFill="1" applyBorder="1"/>
    <xf numFmtId="0" fontId="10" fillId="7" borderId="1" xfId="0" applyFont="1" applyFill="1" applyBorder="1"/>
    <xf numFmtId="0" fontId="10" fillId="0" borderId="0" xfId="0" applyFont="1"/>
    <xf numFmtId="2" fontId="2" fillId="0" borderId="1" xfId="1" applyNumberFormat="1" applyFont="1" applyFill="1" applyBorder="1" applyAlignment="1">
      <alignment horizontal="right" vertical="top"/>
    </xf>
    <xf numFmtId="0" fontId="6" fillId="0" borderId="2" xfId="0" applyFont="1" applyFill="1" applyBorder="1"/>
    <xf numFmtId="2" fontId="2" fillId="0" borderId="1" xfId="0" applyNumberFormat="1" applyFont="1" applyFill="1" applyBorder="1" applyAlignment="1">
      <alignment vertical="top"/>
    </xf>
    <xf numFmtId="2" fontId="6" fillId="0" borderId="1" xfId="0" applyNumberFormat="1" applyFont="1" applyFill="1" applyBorder="1" applyAlignment="1"/>
    <xf numFmtId="0" fontId="0" fillId="6" borderId="7" xfId="0" applyFill="1" applyBorder="1"/>
    <xf numFmtId="0" fontId="0" fillId="6" borderId="1" xfId="0" applyFill="1" applyBorder="1"/>
    <xf numFmtId="0" fontId="2" fillId="6" borderId="3" xfId="0" applyFont="1" applyFill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2" fontId="2" fillId="0" borderId="29" xfId="0" applyNumberFormat="1" applyFont="1" applyFill="1" applyBorder="1" applyAlignment="1">
      <alignment vertical="top"/>
    </xf>
    <xf numFmtId="0" fontId="2" fillId="6" borderId="28" xfId="0" applyFont="1" applyFill="1" applyBorder="1" applyAlignment="1">
      <alignment horizontal="left" vertical="top"/>
    </xf>
    <xf numFmtId="0" fontId="2" fillId="0" borderId="20" xfId="0" applyFont="1" applyFill="1" applyBorder="1" applyAlignment="1">
      <alignment horizontal="left" vertical="top"/>
    </xf>
    <xf numFmtId="2" fontId="6" fillId="0" borderId="29" xfId="0" applyNumberFormat="1" applyFont="1" applyFill="1" applyBorder="1" applyAlignment="1"/>
    <xf numFmtId="0" fontId="2" fillId="6" borderId="5" xfId="0" applyFont="1" applyFill="1" applyBorder="1" applyAlignment="1">
      <alignment horizontal="left" vertical="top"/>
    </xf>
    <xf numFmtId="2" fontId="2" fillId="6" borderId="1" xfId="0" applyNumberFormat="1" applyFont="1" applyFill="1" applyBorder="1" applyAlignment="1">
      <alignment vertical="top"/>
    </xf>
    <xf numFmtId="0" fontId="2" fillId="6" borderId="0" xfId="0" applyFont="1" applyFill="1" applyBorder="1" applyAlignment="1">
      <alignment horizontal="left" vertical="top"/>
    </xf>
    <xf numFmtId="165" fontId="6" fillId="6" borderId="0" xfId="0" applyNumberFormat="1" applyFont="1" applyFill="1"/>
    <xf numFmtId="166" fontId="6" fillId="6" borderId="0" xfId="0" applyNumberFormat="1" applyFont="1" applyFill="1"/>
    <xf numFmtId="167" fontId="6" fillId="6" borderId="0" xfId="0" applyNumberFormat="1" applyFont="1" applyFill="1"/>
    <xf numFmtId="2" fontId="2" fillId="6" borderId="28" xfId="0" applyNumberFormat="1" applyFont="1" applyFill="1" applyBorder="1" applyAlignment="1">
      <alignment vertical="top"/>
    </xf>
    <xf numFmtId="2" fontId="6" fillId="6" borderId="1" xfId="0" applyNumberFormat="1" applyFont="1" applyFill="1" applyBorder="1" applyAlignment="1"/>
    <xf numFmtId="2" fontId="6" fillId="6" borderId="2" xfId="0" applyNumberFormat="1" applyFont="1" applyFill="1" applyBorder="1" applyAlignment="1"/>
    <xf numFmtId="2" fontId="2" fillId="6" borderId="3" xfId="0" applyNumberFormat="1" applyFont="1" applyFill="1" applyBorder="1" applyAlignment="1">
      <alignment vertical="top"/>
    </xf>
    <xf numFmtId="0" fontId="1" fillId="7" borderId="23" xfId="0" applyFont="1" applyFill="1" applyBorder="1" applyAlignment="1">
      <alignment horizontal="center" vertical="center"/>
    </xf>
    <xf numFmtId="0" fontId="6" fillId="7" borderId="0" xfId="0" applyFont="1" applyFill="1"/>
    <xf numFmtId="0" fontId="6" fillId="7" borderId="0" xfId="0" applyFont="1" applyFill="1" applyBorder="1"/>
    <xf numFmtId="0" fontId="2" fillId="0" borderId="21" xfId="0" applyFont="1" applyFill="1" applyBorder="1" applyAlignment="1">
      <alignment horizontal="left" vertical="top"/>
    </xf>
    <xf numFmtId="2" fontId="2" fillId="6" borderId="31" xfId="0" applyNumberFormat="1" applyFont="1" applyFill="1" applyBorder="1" applyAlignment="1">
      <alignment vertical="top"/>
    </xf>
    <xf numFmtId="2" fontId="2" fillId="0" borderId="31" xfId="0" applyNumberFormat="1" applyFont="1" applyFill="1" applyBorder="1" applyAlignment="1">
      <alignment vertical="top"/>
    </xf>
    <xf numFmtId="2" fontId="2" fillId="6" borderId="32" xfId="0" applyNumberFormat="1" applyFont="1" applyFill="1" applyBorder="1" applyAlignment="1">
      <alignment vertical="top"/>
    </xf>
    <xf numFmtId="2" fontId="2" fillId="6" borderId="33" xfId="0" applyNumberFormat="1" applyFont="1" applyFill="1" applyBorder="1" applyAlignment="1">
      <alignment vertical="top"/>
    </xf>
    <xf numFmtId="169" fontId="7" fillId="0" borderId="1" xfId="0" applyNumberFormat="1" applyFont="1" applyFill="1" applyBorder="1" applyAlignment="1">
      <alignment horizontal="left" vertical="top"/>
    </xf>
    <xf numFmtId="2" fontId="0" fillId="0" borderId="1" xfId="0" applyNumberFormat="1" applyFont="1" applyFill="1" applyBorder="1"/>
    <xf numFmtId="0" fontId="0" fillId="6" borderId="1" xfId="0" applyFont="1" applyFill="1" applyBorder="1"/>
    <xf numFmtId="2" fontId="0" fillId="6" borderId="1" xfId="0" applyNumberFormat="1" applyFont="1" applyFill="1" applyBorder="1"/>
    <xf numFmtId="0" fontId="0" fillId="6" borderId="0" xfId="0" applyFill="1"/>
    <xf numFmtId="0" fontId="0" fillId="6" borderId="1" xfId="0" applyFont="1" applyFill="1" applyBorder="1" applyAlignment="1"/>
    <xf numFmtId="169" fontId="7" fillId="6" borderId="1" xfId="0" applyNumberFormat="1" applyFont="1" applyFill="1" applyBorder="1" applyAlignment="1">
      <alignment horizontal="left" vertical="top"/>
    </xf>
    <xf numFmtId="2" fontId="0" fillId="0" borderId="0" xfId="0" applyNumberFormat="1"/>
    <xf numFmtId="170" fontId="0" fillId="6" borderId="1" xfId="0" applyNumberFormat="1" applyFont="1" applyFill="1" applyBorder="1"/>
    <xf numFmtId="167" fontId="0" fillId="6" borderId="1" xfId="0" applyNumberFormat="1" applyFont="1" applyFill="1" applyBorder="1"/>
    <xf numFmtId="166" fontId="0" fillId="6" borderId="1" xfId="0" applyNumberFormat="1" applyFont="1" applyFill="1" applyBorder="1"/>
    <xf numFmtId="0" fontId="0" fillId="0" borderId="7" xfId="0" applyFont="1" applyFill="1" applyBorder="1" applyAlignment="1"/>
    <xf numFmtId="0" fontId="0" fillId="6" borderId="7" xfId="0" applyFont="1" applyFill="1" applyBorder="1" applyAlignment="1"/>
    <xf numFmtId="169" fontId="0" fillId="0" borderId="0" xfId="0" applyNumberFormat="1"/>
    <xf numFmtId="2" fontId="6" fillId="0" borderId="0" xfId="0" applyNumberFormat="1" applyFont="1" applyFill="1"/>
    <xf numFmtId="0" fontId="0" fillId="0" borderId="0" xfId="0" applyBorder="1"/>
    <xf numFmtId="0" fontId="0" fillId="6" borderId="0" xfId="0" applyFill="1" applyBorder="1"/>
    <xf numFmtId="2" fontId="0" fillId="0" borderId="6" xfId="0" applyNumberFormat="1" applyBorder="1"/>
    <xf numFmtId="0" fontId="0" fillId="0" borderId="38" xfId="0" applyBorder="1"/>
    <xf numFmtId="0" fontId="0" fillId="6" borderId="38" xfId="0" applyFill="1" applyBorder="1"/>
    <xf numFmtId="0" fontId="0" fillId="6" borderId="39" xfId="0" applyFill="1" applyBorder="1"/>
    <xf numFmtId="0" fontId="0" fillId="0" borderId="6" xfId="0" applyFont="1" applyBorder="1"/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Font="1" applyFill="1" applyBorder="1" applyAlignment="1">
      <alignment horizontal="left" vertical="top"/>
    </xf>
    <xf numFmtId="0" fontId="12" fillId="6" borderId="5" xfId="0" applyFont="1" applyFill="1" applyBorder="1"/>
    <xf numFmtId="0" fontId="0" fillId="7" borderId="37" xfId="0" applyFill="1" applyBorder="1"/>
    <xf numFmtId="165" fontId="0" fillId="7" borderId="38" xfId="0" applyNumberFormat="1" applyFill="1" applyBorder="1"/>
    <xf numFmtId="165" fontId="0" fillId="6" borderId="38" xfId="0" applyNumberFormat="1" applyFill="1" applyBorder="1"/>
    <xf numFmtId="165" fontId="0" fillId="7" borderId="39" xfId="0" applyNumberFormat="1" applyFill="1" applyBorder="1"/>
    <xf numFmtId="2" fontId="4" fillId="0" borderId="0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2" fontId="2" fillId="0" borderId="0" xfId="0" applyNumberFormat="1" applyFont="1" applyFill="1" applyBorder="1" applyAlignment="1">
      <alignment horizontal="right" vertical="top"/>
    </xf>
    <xf numFmtId="0" fontId="1" fillId="10" borderId="1" xfId="0" applyFont="1" applyFill="1" applyBorder="1" applyAlignment="1">
      <alignment horizontal="center" vertical="center"/>
    </xf>
    <xf numFmtId="0" fontId="0" fillId="0" borderId="37" xfId="0" applyBorder="1"/>
    <xf numFmtId="0" fontId="0" fillId="6" borderId="41" xfId="0" applyFill="1" applyBorder="1"/>
    <xf numFmtId="0" fontId="0" fillId="6" borderId="28" xfId="0" applyFill="1" applyBorder="1"/>
    <xf numFmtId="0" fontId="0" fillId="6" borderId="31" xfId="0" applyFill="1" applyBorder="1"/>
    <xf numFmtId="0" fontId="0" fillId="0" borderId="31" xfId="0" applyBorder="1"/>
    <xf numFmtId="0" fontId="0" fillId="6" borderId="32" xfId="0" applyFill="1" applyBorder="1"/>
    <xf numFmtId="0" fontId="10" fillId="10" borderId="3" xfId="0" applyFont="1" applyFill="1" applyBorder="1"/>
    <xf numFmtId="2" fontId="2" fillId="0" borderId="3" xfId="0" applyNumberFormat="1" applyFont="1" applyFill="1" applyBorder="1" applyAlignment="1">
      <alignment horizontal="right" vertical="top"/>
    </xf>
    <xf numFmtId="2" fontId="10" fillId="0" borderId="3" xfId="0" applyNumberFormat="1" applyFont="1" applyBorder="1"/>
    <xf numFmtId="2" fontId="10" fillId="7" borderId="3" xfId="0" applyNumberFormat="1" applyFont="1" applyFill="1" applyBorder="1"/>
    <xf numFmtId="0" fontId="10" fillId="10" borderId="2" xfId="0" applyFont="1" applyFill="1" applyBorder="1"/>
    <xf numFmtId="0" fontId="1" fillId="10" borderId="29" xfId="0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2" fontId="2" fillId="0" borderId="29" xfId="0" applyNumberFormat="1" applyFont="1" applyFill="1" applyBorder="1" applyAlignment="1">
      <alignment horizontal="right" vertical="top"/>
    </xf>
    <xf numFmtId="2" fontId="10" fillId="0" borderId="28" xfId="0" applyNumberFormat="1" applyFont="1" applyBorder="1"/>
    <xf numFmtId="2" fontId="2" fillId="7" borderId="29" xfId="0" applyNumberFormat="1" applyFont="1" applyFill="1" applyBorder="1" applyAlignment="1">
      <alignment horizontal="right" vertical="top"/>
    </xf>
    <xf numFmtId="2" fontId="10" fillId="7" borderId="28" xfId="0" applyNumberFormat="1" applyFont="1" applyFill="1" applyBorder="1"/>
    <xf numFmtId="2" fontId="2" fillId="0" borderId="30" xfId="0" applyNumberFormat="1" applyFont="1" applyFill="1" applyBorder="1" applyAlignment="1">
      <alignment horizontal="right" vertical="top"/>
    </xf>
    <xf numFmtId="2" fontId="2" fillId="0" borderId="31" xfId="0" applyNumberFormat="1" applyFont="1" applyFill="1" applyBorder="1" applyAlignment="1">
      <alignment horizontal="right" vertical="top"/>
    </xf>
    <xf numFmtId="2" fontId="10" fillId="0" borderId="32" xfId="0" applyNumberFormat="1" applyFont="1" applyBorder="1"/>
    <xf numFmtId="0" fontId="10" fillId="10" borderId="29" xfId="0" applyFont="1" applyFill="1" applyBorder="1"/>
    <xf numFmtId="0" fontId="10" fillId="10" borderId="28" xfId="0" applyFont="1" applyFill="1" applyBorder="1"/>
    <xf numFmtId="2" fontId="2" fillId="0" borderId="28" xfId="0" applyNumberFormat="1" applyFont="1" applyBorder="1" applyAlignment="1">
      <alignment horizontal="right" vertical="top"/>
    </xf>
    <xf numFmtId="2" fontId="10" fillId="0" borderId="29" xfId="0" applyNumberFormat="1" applyFont="1" applyBorder="1"/>
    <xf numFmtId="2" fontId="10" fillId="7" borderId="29" xfId="0" applyNumberFormat="1" applyFont="1" applyFill="1" applyBorder="1"/>
    <xf numFmtId="2" fontId="10" fillId="0" borderId="30" xfId="0" applyNumberFormat="1" applyFont="1" applyBorder="1"/>
    <xf numFmtId="0" fontId="10" fillId="10" borderId="4" xfId="0" applyFont="1" applyFill="1" applyBorder="1"/>
    <xf numFmtId="2" fontId="2" fillId="0" borderId="4" xfId="0" applyNumberFormat="1" applyFont="1" applyBorder="1" applyAlignment="1">
      <alignment horizontal="right" vertical="top"/>
    </xf>
    <xf numFmtId="2" fontId="10" fillId="0" borderId="4" xfId="0" applyNumberFormat="1" applyFont="1" applyBorder="1"/>
    <xf numFmtId="2" fontId="10" fillId="7" borderId="4" xfId="0" applyNumberFormat="1" applyFont="1" applyFill="1" applyBorder="1"/>
    <xf numFmtId="0" fontId="10" fillId="0" borderId="2" xfId="0" applyFont="1" applyBorder="1"/>
    <xf numFmtId="0" fontId="10" fillId="7" borderId="2" xfId="0" applyFont="1" applyFill="1" applyBorder="1"/>
    <xf numFmtId="165" fontId="2" fillId="0" borderId="29" xfId="0" applyNumberFormat="1" applyFont="1" applyBorder="1" applyAlignment="1">
      <alignment horizontal="right" vertical="top"/>
    </xf>
    <xf numFmtId="165" fontId="2" fillId="0" borderId="28" xfId="0" applyNumberFormat="1" applyFont="1" applyBorder="1" applyAlignment="1">
      <alignment horizontal="right" vertical="top"/>
    </xf>
    <xf numFmtId="2" fontId="2" fillId="7" borderId="28" xfId="0" applyNumberFormat="1" applyFont="1" applyFill="1" applyBorder="1" applyAlignment="1">
      <alignment horizontal="right" vertical="top"/>
    </xf>
    <xf numFmtId="2" fontId="2" fillId="0" borderId="29" xfId="0" applyNumberFormat="1" applyFont="1" applyBorder="1" applyAlignment="1">
      <alignment horizontal="right" vertical="top"/>
    </xf>
    <xf numFmtId="2" fontId="2" fillId="0" borderId="30" xfId="0" applyNumberFormat="1" applyFont="1" applyBorder="1" applyAlignment="1">
      <alignment horizontal="right" vertical="top"/>
    </xf>
    <xf numFmtId="2" fontId="2" fillId="0" borderId="31" xfId="0" applyNumberFormat="1" applyFont="1" applyBorder="1" applyAlignment="1">
      <alignment horizontal="right" vertical="top"/>
    </xf>
    <xf numFmtId="2" fontId="2" fillId="0" borderId="32" xfId="0" applyNumberFormat="1" applyFont="1" applyBorder="1" applyAlignment="1">
      <alignment horizontal="right" vertical="top"/>
    </xf>
    <xf numFmtId="169" fontId="0" fillId="0" borderId="1" xfId="0" applyNumberFormat="1" applyFont="1" applyFill="1" applyBorder="1"/>
    <xf numFmtId="166" fontId="0" fillId="0" borderId="1" xfId="0" applyNumberFormat="1" applyFont="1" applyFill="1" applyBorder="1"/>
    <xf numFmtId="166" fontId="0" fillId="0" borderId="0" xfId="0" applyNumberFormat="1"/>
    <xf numFmtId="2" fontId="0" fillId="0" borderId="40" xfId="0" applyNumberFormat="1" applyBorder="1"/>
    <xf numFmtId="2" fontId="0" fillId="6" borderId="7" xfId="0" applyNumberFormat="1" applyFill="1" applyBorder="1"/>
    <xf numFmtId="0" fontId="0" fillId="0" borderId="42" xfId="0" applyBorder="1"/>
    <xf numFmtId="2" fontId="0" fillId="0" borderId="43" xfId="0" applyNumberFormat="1" applyBorder="1"/>
    <xf numFmtId="2" fontId="0" fillId="0" borderId="44" xfId="0" applyNumberFormat="1" applyBorder="1"/>
    <xf numFmtId="2" fontId="0" fillId="6" borderId="45" xfId="0" applyNumberFormat="1" applyFill="1" applyBorder="1"/>
    <xf numFmtId="2" fontId="0" fillId="0" borderId="7" xfId="0" applyNumberFormat="1" applyBorder="1"/>
    <xf numFmtId="0" fontId="0" fillId="0" borderId="43" xfId="0" applyBorder="1"/>
    <xf numFmtId="0" fontId="0" fillId="0" borderId="44" xfId="0" applyBorder="1"/>
    <xf numFmtId="0" fontId="0" fillId="6" borderId="45" xfId="0" applyFill="1" applyBorder="1"/>
    <xf numFmtId="0" fontId="1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right" vertical="top"/>
    </xf>
    <xf numFmtId="2" fontId="10" fillId="11" borderId="1" xfId="0" applyNumberFormat="1" applyFont="1" applyFill="1" applyBorder="1"/>
    <xf numFmtId="0" fontId="10" fillId="11" borderId="1" xfId="0" applyFont="1" applyFill="1" applyBorder="1"/>
    <xf numFmtId="2" fontId="3" fillId="11" borderId="1" xfId="0" applyNumberFormat="1" applyFont="1" applyFill="1" applyBorder="1" applyAlignment="1">
      <alignment horizontal="right" vertical="top"/>
    </xf>
    <xf numFmtId="171" fontId="0" fillId="6" borderId="1" xfId="0" applyNumberFormat="1" applyFont="1" applyFill="1" applyBorder="1"/>
    <xf numFmtId="167" fontId="2" fillId="0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10" fillId="10" borderId="24" xfId="0" applyFont="1" applyFill="1" applyBorder="1" applyAlignment="1">
      <alignment horizontal="center"/>
    </xf>
    <xf numFmtId="0" fontId="10" fillId="10" borderId="25" xfId="0" applyFont="1" applyFill="1" applyBorder="1" applyAlignment="1">
      <alignment horizontal="center"/>
    </xf>
    <xf numFmtId="0" fontId="10" fillId="10" borderId="26" xfId="0" applyFont="1" applyFill="1" applyBorder="1" applyAlignment="1">
      <alignment horizontal="center"/>
    </xf>
    <xf numFmtId="0" fontId="6" fillId="7" borderId="24" xfId="0" applyFont="1" applyFill="1" applyBorder="1" applyAlignment="1">
      <alignment horizontal="center"/>
    </xf>
    <xf numFmtId="0" fontId="6" fillId="7" borderId="25" xfId="0" applyFont="1" applyFill="1" applyBorder="1" applyAlignment="1">
      <alignment horizontal="center"/>
    </xf>
    <xf numFmtId="0" fontId="6" fillId="7" borderId="26" xfId="0" applyFont="1" applyFill="1" applyBorder="1" applyAlignment="1">
      <alignment horizontal="center"/>
    </xf>
    <xf numFmtId="0" fontId="6" fillId="7" borderId="34" xfId="0" applyFont="1" applyFill="1" applyBorder="1" applyAlignment="1">
      <alignment horizontal="center"/>
    </xf>
    <xf numFmtId="0" fontId="6" fillId="7" borderId="35" xfId="0" applyFont="1" applyFill="1" applyBorder="1" applyAlignment="1">
      <alignment horizontal="center"/>
    </xf>
    <xf numFmtId="0" fontId="6" fillId="7" borderId="36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165" fontId="2" fillId="10" borderId="1" xfId="0" applyNumberFormat="1" applyFont="1" applyFill="1" applyBorder="1" applyAlignment="1">
      <alignment horizontal="right" vertical="top"/>
    </xf>
    <xf numFmtId="165" fontId="6" fillId="6" borderId="1" xfId="0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Sheet2!$H$1</c:f>
              <c:strCache>
                <c:ptCount val="1"/>
                <c:pt idx="0">
                  <c:v>43 -&gt; 43  Ca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Sheet2!$P$3:$P$8</c:f>
            </c:numRef>
          </c:xVal>
          <c:yVal>
            <c:numRef>
              <c:f>Sheet2!$M$3:$M$8</c:f>
            </c:numRef>
          </c:yVal>
          <c:smooth val="0"/>
          <c:extLst>
            <c:ext xmlns:c16="http://schemas.microsoft.com/office/drawing/2014/chart" uri="{C3380CC4-5D6E-409C-BE32-E72D297353CC}">
              <c16:uniqueId val="{00000000-FBDE-46BC-9ACD-4C5C9F6D1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Sheet2!$DL$1</c:f>
              <c:strCache>
                <c:ptCount val="1"/>
                <c:pt idx="0">
                  <c:v>153 -&gt; 153  Eu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Sheet2!$DT$3:$DT$8</c:f>
              <c:numCache>
                <c:formatCode>0.00</c:formatCode>
                <c:ptCount val="6"/>
                <c:pt idx="0">
                  <c:v>0</c:v>
                </c:pt>
                <c:pt idx="1">
                  <c:v>5.9930433362493832E-2</c:v>
                </c:pt>
                <c:pt idx="2">
                  <c:v>0.12023950787537983</c:v>
                </c:pt>
                <c:pt idx="3">
                  <c:v>0.59879231065480221</c:v>
                </c:pt>
                <c:pt idx="4">
                  <c:v>1.1964359807006801</c:v>
                </c:pt>
                <c:pt idx="5">
                  <c:v>11.976678860329773</c:v>
                </c:pt>
              </c:numCache>
            </c:numRef>
          </c:xVal>
          <c:yVal>
            <c:numRef>
              <c:f>Sheet2!$DQ$3:$DQ$8</c:f>
              <c:numCache>
                <c:formatCode>0.00</c:formatCode>
                <c:ptCount val="6"/>
                <c:pt idx="0">
                  <c:v>0</c:v>
                </c:pt>
                <c:pt idx="1">
                  <c:v>4944.1986126558386</c:v>
                </c:pt>
                <c:pt idx="2">
                  <c:v>9772.2532249987744</c:v>
                </c:pt>
                <c:pt idx="3">
                  <c:v>49159.035008651765</c:v>
                </c:pt>
                <c:pt idx="4">
                  <c:v>96637.599524690013</c:v>
                </c:pt>
                <c:pt idx="5">
                  <c:v>1003574.9827437983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6D-4B86-AE83-AA6194B9C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Sheet2!$DX$1</c:f>
              <c:strCache>
                <c:ptCount val="1"/>
                <c:pt idx="0">
                  <c:v>208 -&gt; 208  Pb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Sheet2!$EF$3:$EF$8</c:f>
              <c:numCache>
                <c:formatCode>0.00</c:formatCode>
                <c:ptCount val="6"/>
                <c:pt idx="0">
                  <c:v>0</c:v>
                </c:pt>
                <c:pt idx="1">
                  <c:v>0.5845764077961757</c:v>
                </c:pt>
                <c:pt idx="2">
                  <c:v>1.1728461758956428</c:v>
                </c:pt>
                <c:pt idx="3">
                  <c:v>5.8407696780918146</c:v>
                </c:pt>
                <c:pt idx="4">
                  <c:v>11.670335228942426</c:v>
                </c:pt>
                <c:pt idx="5">
                  <c:v>116.82351541081259</c:v>
                </c:pt>
              </c:numCache>
            </c:numRef>
          </c:xVal>
          <c:yVal>
            <c:numRef>
              <c:f>Sheet2!$EC$3:$EC$8</c:f>
              <c:numCache>
                <c:formatCode>0.00</c:formatCode>
                <c:ptCount val="6"/>
                <c:pt idx="0">
                  <c:v>0</c:v>
                </c:pt>
                <c:pt idx="1">
                  <c:v>27439.306615077898</c:v>
                </c:pt>
                <c:pt idx="2">
                  <c:v>62412.497120549655</c:v>
                </c:pt>
                <c:pt idx="3">
                  <c:v>250562.39663874567</c:v>
                </c:pt>
                <c:pt idx="4">
                  <c:v>553884.64890306559</c:v>
                </c:pt>
                <c:pt idx="5">
                  <c:v>4517103.0807985282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8A-4F30-8D54-5E7872539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Sheet2!$EJ$1</c:f>
              <c:strCache>
                <c:ptCount val="1"/>
                <c:pt idx="0">
                  <c:v>238 -&gt; 238  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Sheet2!$ER$3:$ER$8</c:f>
              <c:numCache>
                <c:formatCode>0.00</c:formatCode>
                <c:ptCount val="6"/>
                <c:pt idx="0">
                  <c:v>0</c:v>
                </c:pt>
                <c:pt idx="1">
                  <c:v>5.8806919653026965E-2</c:v>
                </c:pt>
                <c:pt idx="2">
                  <c:v>0.11798538208422409</c:v>
                </c:pt>
                <c:pt idx="3">
                  <c:v>0.58756677243660149</c:v>
                </c:pt>
                <c:pt idx="4">
                  <c:v>1.17400643778905</c:v>
                </c:pt>
                <c:pt idx="5">
                  <c:v>11.752152486357588</c:v>
                </c:pt>
              </c:numCache>
            </c:numRef>
          </c:xVal>
          <c:yVal>
            <c:numRef>
              <c:f>Sheet2!$EO$3:$EO$8</c:f>
              <c:numCache>
                <c:formatCode>0.00</c:formatCode>
                <c:ptCount val="6"/>
                <c:pt idx="0">
                  <c:v>0</c:v>
                </c:pt>
                <c:pt idx="1">
                  <c:v>3835.0224084499032</c:v>
                </c:pt>
                <c:pt idx="2">
                  <c:v>8649.4038323317673</c:v>
                </c:pt>
                <c:pt idx="3">
                  <c:v>39300.694770081958</c:v>
                </c:pt>
                <c:pt idx="4">
                  <c:v>72848.198521144324</c:v>
                </c:pt>
                <c:pt idx="5">
                  <c:v>883926.74068955728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04-4652-981F-BEC428C9E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'Calculated Data'!$N$2</c:f>
              <c:strCache>
                <c:ptCount val="1"/>
                <c:pt idx="0">
                  <c:v>Ni (ppm)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'Calculated Data'!$A$3:$A$33</c:f>
              <c:strCache>
                <c:ptCount val="31"/>
                <c:pt idx="0">
                  <c:v>DC2 L 1 mL</c:v>
                </c:pt>
                <c:pt idx="1">
                  <c:v>DC2 L 2 mL</c:v>
                </c:pt>
                <c:pt idx="2">
                  <c:v>DC2 L 3 mL</c:v>
                </c:pt>
                <c:pt idx="3">
                  <c:v>DC2 L 4 mL</c:v>
                </c:pt>
                <c:pt idx="4">
                  <c:v>DC2 L 5 mL</c:v>
                </c:pt>
                <c:pt idx="5">
                  <c:v>DC2 W 1.5 mL</c:v>
                </c:pt>
                <c:pt idx="6">
                  <c:v>DC2 W 2.5 mL</c:v>
                </c:pt>
                <c:pt idx="7">
                  <c:v>DC2 W 3.5 mL</c:v>
                </c:pt>
                <c:pt idx="8">
                  <c:v>DC2 W 4.5 mL</c:v>
                </c:pt>
                <c:pt idx="9">
                  <c:v>DC2 W 5.5 mL</c:v>
                </c:pt>
                <c:pt idx="10">
                  <c:v>DC2 W 6.5 mL</c:v>
                </c:pt>
                <c:pt idx="11">
                  <c:v>DC2 W 7.5 mL</c:v>
                </c:pt>
                <c:pt idx="12">
                  <c:v>DC2 W 8.5 mL</c:v>
                </c:pt>
                <c:pt idx="13">
                  <c:v>DC2 W 9.5 mL</c:v>
                </c:pt>
                <c:pt idx="14">
                  <c:v>DC2 W 10.5 mL</c:v>
                </c:pt>
                <c:pt idx="15">
                  <c:v>DC2 W 11.5 mL</c:v>
                </c:pt>
                <c:pt idx="16">
                  <c:v>DC2 E 1 mL</c:v>
                </c:pt>
                <c:pt idx="17">
                  <c:v>DC2 E 2 mL</c:v>
                </c:pt>
                <c:pt idx="18">
                  <c:v>DC2 E 3 mL</c:v>
                </c:pt>
                <c:pt idx="19">
                  <c:v>DC2 E 4 mL</c:v>
                </c:pt>
                <c:pt idx="20">
                  <c:v>DC2 E 5 mL</c:v>
                </c:pt>
                <c:pt idx="21">
                  <c:v>DC2 E 6 mL</c:v>
                </c:pt>
                <c:pt idx="22">
                  <c:v>DC2 E 7 mL</c:v>
                </c:pt>
                <c:pt idx="23">
                  <c:v>DC2 E 8 mL</c:v>
                </c:pt>
                <c:pt idx="24">
                  <c:v>DC2 E 9 mL</c:v>
                </c:pt>
                <c:pt idx="25">
                  <c:v>DC2 E 10 mL</c:v>
                </c:pt>
                <c:pt idx="26">
                  <c:v>DC2 E 11 mL</c:v>
                </c:pt>
                <c:pt idx="27">
                  <c:v>DC2 E 12 mL</c:v>
                </c:pt>
                <c:pt idx="28">
                  <c:v>DC2 E 13 mL</c:v>
                </c:pt>
                <c:pt idx="29">
                  <c:v>DC2 E 14 mL</c:v>
                </c:pt>
                <c:pt idx="30">
                  <c:v>DC2 E 15 mL</c:v>
                </c:pt>
              </c:strCache>
            </c:strRef>
          </c:xVal>
          <c:yVal>
            <c:numRef>
              <c:f>'Calculated Data'!$N$3:$N$33</c:f>
              <c:numCache>
                <c:formatCode>0.00</c:formatCode>
                <c:ptCount val="31"/>
                <c:pt idx="0">
                  <c:v>8.3077691381895247E-2</c:v>
                </c:pt>
                <c:pt idx="1">
                  <c:v>9.3992327811173434E-2</c:v>
                </c:pt>
                <c:pt idx="2">
                  <c:v>0.29926094563459421</c:v>
                </c:pt>
                <c:pt idx="3">
                  <c:v>4.0385324928787343</c:v>
                </c:pt>
                <c:pt idx="4">
                  <c:v>6.8112655406796518</c:v>
                </c:pt>
                <c:pt idx="5">
                  <c:v>7.9032930651433464</c:v>
                </c:pt>
                <c:pt idx="6">
                  <c:v>7.9667951050959944</c:v>
                </c:pt>
                <c:pt idx="7">
                  <c:v>6.4858006444082168</c:v>
                </c:pt>
                <c:pt idx="8">
                  <c:v>1.9211678439816604</c:v>
                </c:pt>
                <c:pt idx="9">
                  <c:v>0.41852265070930222</c:v>
                </c:pt>
                <c:pt idx="10">
                  <c:v>0.1458311099345827</c:v>
                </c:pt>
                <c:pt idx="11">
                  <c:v>9.0114666878711003E-2</c:v>
                </c:pt>
                <c:pt idx="12">
                  <c:v>8.1854602798853343E-2</c:v>
                </c:pt>
                <c:pt idx="13">
                  <c:v>8.4155889243715823E-2</c:v>
                </c:pt>
                <c:pt idx="14">
                  <c:v>8.0332373564812626E-2</c:v>
                </c:pt>
                <c:pt idx="15">
                  <c:v>7.8863252462844702E-2</c:v>
                </c:pt>
                <c:pt idx="16">
                  <c:v>7.9261014421338927E-2</c:v>
                </c:pt>
                <c:pt idx="17">
                  <c:v>7.755638234552957E-2</c:v>
                </c:pt>
                <c:pt idx="18">
                  <c:v>8.7088295717922204E-2</c:v>
                </c:pt>
                <c:pt idx="19">
                  <c:v>0.10043030930877746</c:v>
                </c:pt>
                <c:pt idx="20">
                  <c:v>0.10063753932432089</c:v>
                </c:pt>
                <c:pt idx="21">
                  <c:v>1.4511010574294154</c:v>
                </c:pt>
                <c:pt idx="22">
                  <c:v>0.10726739436002304</c:v>
                </c:pt>
                <c:pt idx="23">
                  <c:v>9.8640496310627726E-2</c:v>
                </c:pt>
                <c:pt idx="24">
                  <c:v>9.3248495564973471E-2</c:v>
                </c:pt>
                <c:pt idx="25">
                  <c:v>0.13124179356557977</c:v>
                </c:pt>
                <c:pt idx="26">
                  <c:v>0.10286686237120882</c:v>
                </c:pt>
                <c:pt idx="27">
                  <c:v>0.11750178311817898</c:v>
                </c:pt>
                <c:pt idx="28">
                  <c:v>0.10241154974478534</c:v>
                </c:pt>
                <c:pt idx="29">
                  <c:v>9.7582503282121175E-2</c:v>
                </c:pt>
                <c:pt idx="30">
                  <c:v>9.7012597202318168E-2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DA-4499-A897-257717D63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20672"/>
        <c:axId val="464221328"/>
      </c:scatterChart>
      <c:valAx>
        <c:axId val="46422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21328"/>
        <c:crosses val="autoZero"/>
        <c:crossBetween val="midCat"/>
      </c:valAx>
      <c:valAx>
        <c:axId val="46422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2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Sheet2!$T$1</c:f>
              <c:strCache>
                <c:ptCount val="1"/>
                <c:pt idx="0">
                  <c:v>44 -&gt; 44  Ca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Sheet2!$AB$3:$AB$8</c:f>
            </c:numRef>
          </c:xVal>
          <c:yVal>
            <c:numRef>
              <c:f>Sheet2!$Y$3:$Y$8</c:f>
            </c:numRef>
          </c:yVal>
          <c:smooth val="0"/>
          <c:extLst>
            <c:ext xmlns:c16="http://schemas.microsoft.com/office/drawing/2014/chart" uri="{C3380CC4-5D6E-409C-BE32-E72D297353CC}">
              <c16:uniqueId val="{00000000-5629-4C02-BEDC-09E7E0A13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Sheet2!$AF$1</c:f>
              <c:strCache>
                <c:ptCount val="1"/>
                <c:pt idx="0">
                  <c:v>56 -&gt; 56  Fe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Sheet2!$AN$3:$AN$8</c:f>
            </c:numRef>
          </c:xVal>
          <c:yVal>
            <c:numRef>
              <c:f>Sheet2!$AK$3:$AK$8</c:f>
            </c:numRef>
          </c:yVal>
          <c:smooth val="0"/>
          <c:extLst>
            <c:ext xmlns:c16="http://schemas.microsoft.com/office/drawing/2014/chart" uri="{C3380CC4-5D6E-409C-BE32-E72D297353CC}">
              <c16:uniqueId val="{00000000-CA38-4240-BAAC-5C318EE86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Sheet2!$AR$1</c:f>
              <c:strCache>
                <c:ptCount val="1"/>
                <c:pt idx="0">
                  <c:v>56 -&gt; 56  Fe  [ MSMS O2 ]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Sheet2!$AZ$3:$AZ$8</c:f>
            </c:numRef>
          </c:xVal>
          <c:yVal>
            <c:numRef>
              <c:f>Sheet2!$AW$3:$AW$8</c:f>
            </c:numRef>
          </c:yVal>
          <c:smooth val="0"/>
          <c:extLst>
            <c:ext xmlns:c16="http://schemas.microsoft.com/office/drawing/2014/chart" uri="{C3380CC4-5D6E-409C-BE32-E72D297353CC}">
              <c16:uniqueId val="{00000000-3C76-43AB-9867-A1A278EEE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Sheet2!$BD$1</c:f>
              <c:strCache>
                <c:ptCount val="1"/>
                <c:pt idx="0">
                  <c:v>56 -&gt; 72  Fe  [ MSMS O2 ]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Sheet2!$BL$3:$BL$8</c:f>
              <c:numCache>
                <c:formatCode>0.00</c:formatCode>
                <c:ptCount val="6"/>
                <c:pt idx="0">
                  <c:v>0</c:v>
                </c:pt>
                <c:pt idx="1">
                  <c:v>0.60978269982721978</c:v>
                </c:pt>
                <c:pt idx="2">
                  <c:v>1.2234180135935926</c:v>
                </c:pt>
                <c:pt idx="3">
                  <c:v>6.0926172453706204</c:v>
                </c:pt>
                <c:pt idx="4">
                  <c:v>12.173547253851018</c:v>
                </c:pt>
                <c:pt idx="5">
                  <c:v>121.86081696158753</c:v>
                </c:pt>
              </c:numCache>
            </c:numRef>
          </c:xVal>
          <c:yVal>
            <c:numRef>
              <c:f>Sheet2!$BI$3:$BI$8</c:f>
              <c:numCache>
                <c:formatCode>0.00</c:formatCode>
                <c:ptCount val="6"/>
                <c:pt idx="0">
                  <c:v>0</c:v>
                </c:pt>
                <c:pt idx="1">
                  <c:v>21831.263036395339</c:v>
                </c:pt>
                <c:pt idx="2">
                  <c:v>28428.470314678554</c:v>
                </c:pt>
                <c:pt idx="3">
                  <c:v>139479.08601378126</c:v>
                </c:pt>
                <c:pt idx="4">
                  <c:v>264955.31375882222</c:v>
                </c:pt>
                <c:pt idx="5">
                  <c:v>2837364.5206844672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A6-4FC5-B3DA-509337FB5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Sheet2!$BP$1</c:f>
              <c:strCache>
                <c:ptCount val="1"/>
                <c:pt idx="0">
                  <c:v>59 -&gt; 59  Co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Sheet2!$BX$3:$BX$8</c:f>
              <c:numCache>
                <c:formatCode>0.00</c:formatCode>
                <c:ptCount val="6"/>
                <c:pt idx="0">
                  <c:v>0</c:v>
                </c:pt>
                <c:pt idx="1">
                  <c:v>5.879527702391333E-2</c:v>
                </c:pt>
                <c:pt idx="2">
                  <c:v>0.11796202326773546</c:v>
                </c:pt>
                <c:pt idx="3">
                  <c:v>0.58745044561568749</c:v>
                </c:pt>
                <c:pt idx="4">
                  <c:v>1.1737740072925567</c:v>
                </c:pt>
                <c:pt idx="5">
                  <c:v>11.749825788181711</c:v>
                </c:pt>
              </c:numCache>
            </c:numRef>
          </c:xVal>
          <c:yVal>
            <c:numRef>
              <c:f>Sheet2!$BU$3:$BU$8</c:f>
              <c:numCache>
                <c:formatCode>0.00</c:formatCode>
                <c:ptCount val="6"/>
                <c:pt idx="0">
                  <c:v>0</c:v>
                </c:pt>
                <c:pt idx="1">
                  <c:v>7653.1573560855313</c:v>
                </c:pt>
                <c:pt idx="2">
                  <c:v>14209.290663916439</c:v>
                </c:pt>
                <c:pt idx="3">
                  <c:v>73566.564932438021</c:v>
                </c:pt>
                <c:pt idx="4">
                  <c:v>145921.26295610424</c:v>
                </c:pt>
                <c:pt idx="5">
                  <c:v>1550554.6322680623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B0-47EB-ABEE-F2692DAB5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Sheet2!$CB$1</c:f>
              <c:strCache>
                <c:ptCount val="1"/>
                <c:pt idx="0">
                  <c:v>60 -&gt; 60  Ni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Sheet2!$CJ$3:$CJ$8</c:f>
              <c:numCache>
                <c:formatCode>0.00</c:formatCode>
                <c:ptCount val="6"/>
                <c:pt idx="0">
                  <c:v>0</c:v>
                </c:pt>
                <c:pt idx="1">
                  <c:v>5.7980292985958096E-2</c:v>
                </c:pt>
                <c:pt idx="2">
                  <c:v>0.11632690611352922</c:v>
                </c:pt>
                <c:pt idx="3">
                  <c:v>0.57930756815170759</c:v>
                </c:pt>
                <c:pt idx="4">
                  <c:v>1.1575038725380062</c:v>
                </c:pt>
                <c:pt idx="5">
                  <c:v>11.58695691587028</c:v>
                </c:pt>
              </c:numCache>
            </c:numRef>
          </c:xVal>
          <c:yVal>
            <c:numRef>
              <c:f>Sheet2!$CG$3:$CG$8</c:f>
              <c:numCache>
                <c:formatCode>0.00</c:formatCode>
                <c:ptCount val="6"/>
                <c:pt idx="0">
                  <c:v>0</c:v>
                </c:pt>
                <c:pt idx="1">
                  <c:v>4334.1666418719715</c:v>
                </c:pt>
                <c:pt idx="2">
                  <c:v>6189.5506857537275</c:v>
                </c:pt>
                <c:pt idx="3">
                  <c:v>20175.288387726636</c:v>
                </c:pt>
                <c:pt idx="4">
                  <c:v>37499.297691517735</c:v>
                </c:pt>
                <c:pt idx="5">
                  <c:v>359874.94893301692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53-4B77-8A35-26FF0C2BA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Sheet2!$CN$1</c:f>
              <c:strCache>
                <c:ptCount val="1"/>
                <c:pt idx="0">
                  <c:v>88 -&gt; 88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Sheet2!$CV$3:$CV$8</c:f>
              <c:numCache>
                <c:formatCode>0.00</c:formatCode>
                <c:ptCount val="6"/>
                <c:pt idx="0">
                  <c:v>0</c:v>
                </c:pt>
                <c:pt idx="1">
                  <c:v>0.5837905303310047</c:v>
                </c:pt>
                <c:pt idx="2">
                  <c:v>1.1712694557826582</c:v>
                </c:pt>
                <c:pt idx="3">
                  <c:v>5.8329176176801196</c:v>
                </c:pt>
                <c:pt idx="4">
                  <c:v>11.65464617042911</c:v>
                </c:pt>
                <c:pt idx="5">
                  <c:v>116.66646328394086</c:v>
                </c:pt>
              </c:numCache>
            </c:numRef>
          </c:xVal>
          <c:yVal>
            <c:numRef>
              <c:f>Sheet2!$CS$3:$CS$8</c:f>
              <c:numCache>
                <c:formatCode>0.00</c:formatCode>
                <c:ptCount val="6"/>
                <c:pt idx="0">
                  <c:v>0</c:v>
                </c:pt>
                <c:pt idx="1">
                  <c:v>80192.935492849268</c:v>
                </c:pt>
                <c:pt idx="2">
                  <c:v>156462.32446958398</c:v>
                </c:pt>
                <c:pt idx="3">
                  <c:v>791868.8534004431</c:v>
                </c:pt>
                <c:pt idx="4">
                  <c:v>1602913.703350239</c:v>
                </c:pt>
                <c:pt idx="5">
                  <c:v>16016365.642039778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16-4F41-B48A-51070100F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Sheet2!$CZ$1</c:f>
              <c:strCache>
                <c:ptCount val="1"/>
                <c:pt idx="0">
                  <c:v>133 -&gt; 133  Cs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Sheet2!$DH$3:$DH$8</c:f>
              <c:numCache>
                <c:formatCode>0.00</c:formatCode>
                <c:ptCount val="6"/>
                <c:pt idx="0">
                  <c:v>0</c:v>
                </c:pt>
                <c:pt idx="1">
                  <c:v>5.6903349792945812E-2</c:v>
                </c:pt>
                <c:pt idx="2">
                  <c:v>0.11416621558832811</c:v>
                </c:pt>
                <c:pt idx="3">
                  <c:v>0.56854733721716288</c:v>
                </c:pt>
                <c:pt idx="4">
                  <c:v>1.1360040516123504</c:v>
                </c:pt>
                <c:pt idx="5">
                  <c:v>11.371737334601606</c:v>
                </c:pt>
              </c:numCache>
            </c:numRef>
          </c:xVal>
          <c:yVal>
            <c:numRef>
              <c:f>Sheet2!$DE$3:$DE$8</c:f>
              <c:numCache>
                <c:formatCode>0.00</c:formatCode>
                <c:ptCount val="6"/>
                <c:pt idx="0">
                  <c:v>0</c:v>
                </c:pt>
                <c:pt idx="1">
                  <c:v>8241.0773758500272</c:v>
                </c:pt>
                <c:pt idx="2">
                  <c:v>15903.918812187549</c:v>
                </c:pt>
                <c:pt idx="3">
                  <c:v>81139.154607331715</c:v>
                </c:pt>
                <c:pt idx="4">
                  <c:v>159730.22264989928</c:v>
                </c:pt>
                <c:pt idx="5">
                  <c:v>1682596.8127093585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93-4FCB-87F6-912D165A5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819112"/>
        <c:axId val="541815832"/>
      </c:scatterChart>
      <c:valAx>
        <c:axId val="54181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5832"/>
        <c:crosses val="autoZero"/>
        <c:crossBetween val="midCat"/>
      </c:valAx>
      <c:valAx>
        <c:axId val="54181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1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434672</xdr:colOff>
      <xdr:row>43</xdr:row>
      <xdr:rowOff>116869</xdr:rowOff>
    </xdr:from>
    <xdr:to>
      <xdr:col>17</xdr:col>
      <xdr:colOff>619124</xdr:colOff>
      <xdr:row>58</xdr:row>
      <xdr:rowOff>2569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326572</xdr:colOff>
      <xdr:row>42</xdr:row>
      <xdr:rowOff>149679</xdr:rowOff>
    </xdr:from>
    <xdr:to>
      <xdr:col>30</xdr:col>
      <xdr:colOff>353786</xdr:colOff>
      <xdr:row>57</xdr:row>
      <xdr:rowOff>35379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163285</xdr:colOff>
      <xdr:row>42</xdr:row>
      <xdr:rowOff>163286</xdr:rowOff>
    </xdr:from>
    <xdr:to>
      <xdr:col>42</xdr:col>
      <xdr:colOff>149677</xdr:colOff>
      <xdr:row>57</xdr:row>
      <xdr:rowOff>48986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46</xdr:col>
      <xdr:colOff>0</xdr:colOff>
      <xdr:row>43</xdr:row>
      <xdr:rowOff>0</xdr:rowOff>
    </xdr:from>
    <xdr:to>
      <xdr:col>54</xdr:col>
      <xdr:colOff>163286</xdr:colOff>
      <xdr:row>57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58</xdr:col>
      <xdr:colOff>0</xdr:colOff>
      <xdr:row>43</xdr:row>
      <xdr:rowOff>0</xdr:rowOff>
    </xdr:from>
    <xdr:to>
      <xdr:col>66</xdr:col>
      <xdr:colOff>231322</xdr:colOff>
      <xdr:row>57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70</xdr:col>
      <xdr:colOff>530679</xdr:colOff>
      <xdr:row>42</xdr:row>
      <xdr:rowOff>149679</xdr:rowOff>
    </xdr:from>
    <xdr:to>
      <xdr:col>79</xdr:col>
      <xdr:colOff>13607</xdr:colOff>
      <xdr:row>57</xdr:row>
      <xdr:rowOff>35379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82</xdr:col>
      <xdr:colOff>0</xdr:colOff>
      <xdr:row>43</xdr:row>
      <xdr:rowOff>0</xdr:rowOff>
    </xdr:from>
    <xdr:to>
      <xdr:col>90</xdr:col>
      <xdr:colOff>95250</xdr:colOff>
      <xdr:row>57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94</xdr:col>
      <xdr:colOff>0</xdr:colOff>
      <xdr:row>43</xdr:row>
      <xdr:rowOff>0</xdr:rowOff>
    </xdr:from>
    <xdr:to>
      <xdr:col>102</xdr:col>
      <xdr:colOff>231321</xdr:colOff>
      <xdr:row>57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106</xdr:col>
      <xdr:colOff>0</xdr:colOff>
      <xdr:row>43</xdr:row>
      <xdr:rowOff>0</xdr:rowOff>
    </xdr:from>
    <xdr:to>
      <xdr:col>114</xdr:col>
      <xdr:colOff>258536</xdr:colOff>
      <xdr:row>57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118</xdr:col>
      <xdr:colOff>0</xdr:colOff>
      <xdr:row>43</xdr:row>
      <xdr:rowOff>0</xdr:rowOff>
    </xdr:from>
    <xdr:to>
      <xdr:col>126</xdr:col>
      <xdr:colOff>258536</xdr:colOff>
      <xdr:row>57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130</xdr:col>
      <xdr:colOff>0</xdr:colOff>
      <xdr:row>43</xdr:row>
      <xdr:rowOff>0</xdr:rowOff>
    </xdr:from>
    <xdr:to>
      <xdr:col>138</xdr:col>
      <xdr:colOff>258535</xdr:colOff>
      <xdr:row>57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142</xdr:col>
      <xdr:colOff>0</xdr:colOff>
      <xdr:row>43</xdr:row>
      <xdr:rowOff>0</xdr:rowOff>
    </xdr:from>
    <xdr:to>
      <xdr:col>150</xdr:col>
      <xdr:colOff>258536</xdr:colOff>
      <xdr:row>57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19050</xdr:colOff>
      <xdr:row>5</xdr:row>
      <xdr:rowOff>9525</xdr:rowOff>
    </xdr:from>
    <xdr:to>
      <xdr:col>51</xdr:col>
      <xdr:colOff>323850</xdr:colOff>
      <xdr:row>19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BU94"/>
  <sheetViews>
    <sheetView zoomScale="80" zoomScaleNormal="80" workbookViewId="0">
      <pane xSplit="7" ySplit="2" topLeftCell="T3" activePane="bottomRight" state="frozen"/>
      <selection pane="topRight" activeCell="H1" sqref="H1"/>
      <selection pane="bottomLeft" activeCell="A3" sqref="A3"/>
      <selection pane="bottomRight" activeCell="AO6" sqref="AO6"/>
    </sheetView>
  </sheetViews>
  <sheetFormatPr defaultColWidth="9.140625" defaultRowHeight="15" x14ac:dyDescent="0.25"/>
  <cols>
    <col min="1" max="1" width="4" customWidth="1"/>
    <col min="2" max="2" width="7" hidden="1" customWidth="1"/>
    <col min="3" max="3" width="11.5703125" hidden="1" customWidth="1"/>
    <col min="4" max="4" width="21.140625" hidden="1" customWidth="1"/>
    <col min="5" max="5" width="11" hidden="1" customWidth="1"/>
    <col min="6" max="6" width="5.85546875" customWidth="1"/>
    <col min="7" max="7" width="21.42578125" bestFit="1" customWidth="1"/>
    <col min="8" max="8" width="10.7109375" hidden="1" customWidth="1"/>
    <col min="9" max="9" width="9" hidden="1" customWidth="1"/>
    <col min="10" max="10" width="11.140625" hidden="1" customWidth="1"/>
    <col min="11" max="11" width="11.7109375" hidden="1" customWidth="1"/>
    <col min="12" max="12" width="9" hidden="1" customWidth="1"/>
    <col min="13" max="13" width="11.140625" hidden="1" customWidth="1"/>
    <col min="14" max="14" width="12.7109375" hidden="1" customWidth="1"/>
    <col min="15" max="15" width="9" hidden="1" customWidth="1"/>
    <col min="16" max="16" width="11.140625" hidden="1" customWidth="1"/>
    <col min="17" max="17" width="11.7109375" hidden="1" customWidth="1"/>
    <col min="18" max="18" width="9" hidden="1" customWidth="1"/>
    <col min="19" max="19" width="11.140625" hidden="1" customWidth="1"/>
    <col min="20" max="20" width="11.7109375" customWidth="1"/>
    <col min="21" max="21" width="9" customWidth="1"/>
    <col min="22" max="22" width="11.140625" customWidth="1"/>
    <col min="23" max="23" width="11.7109375" customWidth="1"/>
    <col min="24" max="24" width="9" customWidth="1"/>
    <col min="25" max="25" width="11.140625" customWidth="1"/>
    <col min="26" max="26" width="10.7109375" customWidth="1"/>
    <col min="27" max="27" width="9" customWidth="1"/>
    <col min="28" max="28" width="11.140625" customWidth="1"/>
    <col min="29" max="29" width="12.7109375" customWidth="1"/>
    <col min="30" max="30" width="9" customWidth="1"/>
    <col min="31" max="31" width="11.140625" customWidth="1"/>
    <col min="32" max="32" width="11.7109375" customWidth="1"/>
    <col min="33" max="33" width="9" customWidth="1"/>
    <col min="34" max="34" width="11.140625" customWidth="1"/>
    <col min="35" max="35" width="11.7109375" customWidth="1"/>
    <col min="36" max="36" width="9" customWidth="1"/>
    <col min="37" max="37" width="11.140625" customWidth="1"/>
    <col min="38" max="38" width="11.7109375" customWidth="1"/>
    <col min="39" max="39" width="9" customWidth="1"/>
    <col min="40" max="40" width="11.140625" customWidth="1"/>
    <col min="41" max="41" width="10.7109375" customWidth="1"/>
    <col min="42" max="42" width="9" customWidth="1"/>
    <col min="43" max="43" width="11.140625" customWidth="1"/>
    <col min="44" max="44" width="10.7109375" customWidth="1"/>
    <col min="45" max="45" width="15.140625" customWidth="1"/>
    <col min="46" max="46" width="10.7109375" customWidth="1"/>
    <col min="47" max="47" width="9" customWidth="1"/>
    <col min="48" max="48" width="15.140625" customWidth="1"/>
    <col min="49" max="51" width="10.7109375" customWidth="1"/>
    <col min="52" max="52" width="9" customWidth="1"/>
    <col min="53" max="53" width="15.140625" customWidth="1"/>
    <col min="54" max="56" width="10.7109375" customWidth="1"/>
    <col min="57" max="57" width="9" customWidth="1"/>
    <col min="58" max="58" width="15.140625" customWidth="1"/>
    <col min="59" max="61" width="9.7109375" customWidth="1"/>
    <col min="62" max="62" width="9" customWidth="1"/>
    <col min="63" max="63" width="15.140625" customWidth="1"/>
    <col min="64" max="66" width="10.7109375" customWidth="1"/>
    <col min="67" max="67" width="9" customWidth="1"/>
    <col min="68" max="68" width="15.140625" customWidth="1"/>
    <col min="69" max="71" width="9.7109375" customWidth="1"/>
    <col min="72" max="72" width="9" customWidth="1"/>
    <col min="73" max="73" width="15.28515625" customWidth="1"/>
  </cols>
  <sheetData>
    <row r="1" spans="1:73" ht="18" customHeight="1" x14ac:dyDescent="0.25">
      <c r="A1" s="264" t="s">
        <v>33</v>
      </c>
      <c r="B1" s="265"/>
      <c r="C1" s="265"/>
      <c r="D1" s="265"/>
      <c r="E1" s="265"/>
      <c r="F1" s="265"/>
      <c r="G1" s="266"/>
      <c r="H1" s="264" t="s">
        <v>182</v>
      </c>
      <c r="I1" s="265"/>
      <c r="J1" s="266"/>
      <c r="K1" s="264" t="s">
        <v>6</v>
      </c>
      <c r="L1" s="265"/>
      <c r="M1" s="266"/>
      <c r="N1" s="264" t="s">
        <v>58</v>
      </c>
      <c r="O1" s="265"/>
      <c r="P1" s="266"/>
      <c r="Q1" s="267" t="s">
        <v>128</v>
      </c>
      <c r="R1" s="268"/>
      <c r="S1" s="269"/>
      <c r="T1" s="264" t="s">
        <v>25</v>
      </c>
      <c r="U1" s="265"/>
      <c r="V1" s="266"/>
      <c r="W1" s="267" t="s">
        <v>65</v>
      </c>
      <c r="X1" s="268"/>
      <c r="Y1" s="269"/>
      <c r="Z1" s="270" t="s">
        <v>45</v>
      </c>
      <c r="AA1" s="271"/>
      <c r="AB1" s="272"/>
      <c r="AC1" s="273" t="s">
        <v>54</v>
      </c>
      <c r="AD1" s="274"/>
      <c r="AE1" s="275"/>
      <c r="AF1" s="264" t="s">
        <v>119</v>
      </c>
      <c r="AG1" s="265"/>
      <c r="AH1" s="266"/>
      <c r="AI1" s="264" t="s">
        <v>15</v>
      </c>
      <c r="AJ1" s="265"/>
      <c r="AK1" s="266"/>
      <c r="AL1" s="264" t="s">
        <v>20</v>
      </c>
      <c r="AM1" s="265"/>
      <c r="AN1" s="266"/>
      <c r="AO1" s="264" t="s">
        <v>50</v>
      </c>
      <c r="AP1" s="265"/>
      <c r="AQ1" s="266"/>
      <c r="AR1" s="264" t="s">
        <v>138</v>
      </c>
      <c r="AS1" s="265"/>
      <c r="AT1" s="265"/>
      <c r="AU1" s="265"/>
      <c r="AV1" s="266"/>
      <c r="AW1" s="264" t="s">
        <v>63</v>
      </c>
      <c r="AX1" s="265"/>
      <c r="AY1" s="265"/>
      <c r="AZ1" s="265"/>
      <c r="BA1" s="266"/>
      <c r="BB1" s="264" t="s">
        <v>91</v>
      </c>
      <c r="BC1" s="265"/>
      <c r="BD1" s="265"/>
      <c r="BE1" s="265"/>
      <c r="BF1" s="266"/>
      <c r="BG1" s="264" t="s">
        <v>12</v>
      </c>
      <c r="BH1" s="265"/>
      <c r="BI1" s="265"/>
      <c r="BJ1" s="265"/>
      <c r="BK1" s="266"/>
      <c r="BL1" s="264" t="s">
        <v>156</v>
      </c>
      <c r="BM1" s="265"/>
      <c r="BN1" s="265"/>
      <c r="BO1" s="265"/>
      <c r="BP1" s="266"/>
      <c r="BQ1" s="264" t="s">
        <v>59</v>
      </c>
      <c r="BR1" s="265"/>
      <c r="BS1" s="265"/>
      <c r="BT1" s="265"/>
      <c r="BU1" s="266"/>
    </row>
    <row r="2" spans="1:73" ht="18" customHeight="1" x14ac:dyDescent="0.25">
      <c r="A2" s="1" t="s">
        <v>154</v>
      </c>
      <c r="B2" s="1" t="s">
        <v>183</v>
      </c>
      <c r="C2" s="1" t="s">
        <v>70</v>
      </c>
      <c r="D2" s="1" t="s">
        <v>92</v>
      </c>
      <c r="E2" s="1" t="s">
        <v>89</v>
      </c>
      <c r="F2" s="1" t="s">
        <v>34</v>
      </c>
      <c r="G2" s="1" t="s">
        <v>142</v>
      </c>
      <c r="H2" s="1" t="s">
        <v>136</v>
      </c>
      <c r="I2" s="1" t="s">
        <v>133</v>
      </c>
      <c r="J2" s="1" t="s">
        <v>166</v>
      </c>
      <c r="K2" s="1" t="s">
        <v>136</v>
      </c>
      <c r="L2" s="1" t="s">
        <v>133</v>
      </c>
      <c r="M2" s="1" t="s">
        <v>166</v>
      </c>
      <c r="N2" s="1" t="s">
        <v>136</v>
      </c>
      <c r="O2" s="1" t="s">
        <v>133</v>
      </c>
      <c r="P2" s="1" t="s">
        <v>166</v>
      </c>
      <c r="Q2" s="8" t="s">
        <v>136</v>
      </c>
      <c r="R2" s="8" t="s">
        <v>133</v>
      </c>
      <c r="S2" s="8" t="s">
        <v>166</v>
      </c>
      <c r="T2" s="1" t="s">
        <v>136</v>
      </c>
      <c r="U2" s="1" t="s">
        <v>133</v>
      </c>
      <c r="V2" s="1" t="s">
        <v>166</v>
      </c>
      <c r="W2" s="8" t="s">
        <v>136</v>
      </c>
      <c r="X2" s="8" t="s">
        <v>133</v>
      </c>
      <c r="Y2" s="8" t="s">
        <v>166</v>
      </c>
      <c r="Z2" s="20" t="s">
        <v>136</v>
      </c>
      <c r="AA2" s="20" t="s">
        <v>133</v>
      </c>
      <c r="AB2" s="20" t="s">
        <v>166</v>
      </c>
      <c r="AC2" s="10" t="s">
        <v>136</v>
      </c>
      <c r="AD2" s="10" t="s">
        <v>133</v>
      </c>
      <c r="AE2" s="10" t="s">
        <v>166</v>
      </c>
      <c r="AF2" s="1" t="s">
        <v>136</v>
      </c>
      <c r="AG2" s="1" t="s">
        <v>133</v>
      </c>
      <c r="AH2" s="1" t="s">
        <v>166</v>
      </c>
      <c r="AI2" s="1" t="s">
        <v>136</v>
      </c>
      <c r="AJ2" s="1" t="s">
        <v>133</v>
      </c>
      <c r="AK2" s="1" t="s">
        <v>166</v>
      </c>
      <c r="AL2" s="1" t="s">
        <v>136</v>
      </c>
      <c r="AM2" s="1" t="s">
        <v>133</v>
      </c>
      <c r="AN2" s="1" t="s">
        <v>166</v>
      </c>
      <c r="AO2" s="1" t="s">
        <v>136</v>
      </c>
      <c r="AP2" s="1" t="s">
        <v>133</v>
      </c>
      <c r="AQ2" s="1" t="s">
        <v>166</v>
      </c>
      <c r="AR2" s="1" t="s">
        <v>136</v>
      </c>
      <c r="AS2" s="1" t="s">
        <v>131</v>
      </c>
      <c r="AT2" s="1"/>
      <c r="AU2" s="1" t="s">
        <v>133</v>
      </c>
      <c r="AV2" s="1" t="s">
        <v>131</v>
      </c>
      <c r="AW2" s="1" t="s">
        <v>136</v>
      </c>
      <c r="AX2" s="1"/>
      <c r="AY2" s="1"/>
      <c r="AZ2" s="1" t="s">
        <v>133</v>
      </c>
      <c r="BA2" s="1" t="s">
        <v>131</v>
      </c>
      <c r="BB2" s="1" t="s">
        <v>136</v>
      </c>
      <c r="BC2" s="1"/>
      <c r="BD2" s="1"/>
      <c r="BE2" s="1" t="s">
        <v>133</v>
      </c>
      <c r="BF2" s="1" t="s">
        <v>131</v>
      </c>
      <c r="BG2" s="1" t="s">
        <v>136</v>
      </c>
      <c r="BH2" s="1"/>
      <c r="BI2" s="1"/>
      <c r="BJ2" s="1" t="s">
        <v>133</v>
      </c>
      <c r="BK2" s="1" t="s">
        <v>131</v>
      </c>
      <c r="BL2" s="1" t="s">
        <v>136</v>
      </c>
      <c r="BM2" s="1"/>
      <c r="BN2" s="1"/>
      <c r="BO2" s="1" t="s">
        <v>133</v>
      </c>
      <c r="BP2" s="1" t="s">
        <v>131</v>
      </c>
      <c r="BQ2" s="1" t="s">
        <v>136</v>
      </c>
      <c r="BR2" s="1"/>
      <c r="BS2" s="1"/>
      <c r="BT2" s="1" t="s">
        <v>133</v>
      </c>
      <c r="BU2" s="1" t="s">
        <v>131</v>
      </c>
    </row>
    <row r="3" spans="1:73" x14ac:dyDescent="0.25">
      <c r="A3" s="2"/>
      <c r="B3" s="2" t="b">
        <v>0</v>
      </c>
      <c r="C3" s="2" t="s">
        <v>67</v>
      </c>
      <c r="D3" s="6">
        <v>43418.444212962997</v>
      </c>
      <c r="E3" s="4" t="s">
        <v>33</v>
      </c>
      <c r="F3" s="5" t="s">
        <v>154</v>
      </c>
      <c r="G3" s="2" t="s">
        <v>42</v>
      </c>
      <c r="H3" s="3">
        <v>1280.4970000000001</v>
      </c>
      <c r="I3" s="3">
        <v>12.452798990709301</v>
      </c>
      <c r="J3" s="3"/>
      <c r="K3" s="5">
        <v>29027.985000000001</v>
      </c>
      <c r="L3" s="5">
        <v>2.1709979192418398</v>
      </c>
      <c r="M3" s="5"/>
      <c r="N3" s="55">
        <v>6390169.585</v>
      </c>
      <c r="O3" s="3">
        <v>0.31395227260351999</v>
      </c>
      <c r="P3" s="3"/>
      <c r="Q3" s="9">
        <v>11264.178</v>
      </c>
      <c r="R3" s="9">
        <v>3.5160256703873798</v>
      </c>
      <c r="S3" s="9"/>
      <c r="T3" s="3">
        <v>4275.3710000000001</v>
      </c>
      <c r="U3" s="3">
        <v>8.8593413796563194</v>
      </c>
      <c r="V3" s="3"/>
      <c r="W3" s="9">
        <v>236.27</v>
      </c>
      <c r="X3" s="9">
        <v>17.888126166981898</v>
      </c>
      <c r="Y3" s="9"/>
      <c r="Z3" s="21">
        <v>1427.673</v>
      </c>
      <c r="AA3" s="21">
        <v>15.807392761061701</v>
      </c>
      <c r="AB3" s="21"/>
      <c r="AC3" s="11">
        <v>581.67700000000002</v>
      </c>
      <c r="AD3" s="11">
        <v>15.2766348371799</v>
      </c>
      <c r="AE3" s="11"/>
      <c r="AF3" s="3">
        <v>26.032</v>
      </c>
      <c r="AG3" s="3">
        <v>89.202075112453201</v>
      </c>
      <c r="AH3" s="3"/>
      <c r="AI3" s="5">
        <v>7.0069999999999997</v>
      </c>
      <c r="AJ3" s="5">
        <v>135.52618543578799</v>
      </c>
      <c r="AK3" s="5"/>
      <c r="AL3" s="3">
        <v>424.49299999999999</v>
      </c>
      <c r="AM3" s="3">
        <v>15.8099645475359</v>
      </c>
      <c r="AN3" s="3"/>
      <c r="AO3" s="5">
        <v>5.0049999999999999</v>
      </c>
      <c r="AP3" s="5">
        <v>141.42135623730999</v>
      </c>
      <c r="AQ3" s="5"/>
      <c r="AR3" s="3">
        <v>53.06</v>
      </c>
      <c r="AS3" s="3"/>
      <c r="AT3" s="3"/>
      <c r="AU3" s="3">
        <v>49.564932006341401</v>
      </c>
      <c r="AV3" s="3"/>
      <c r="AW3" s="5">
        <v>57.064</v>
      </c>
      <c r="AX3" s="5"/>
      <c r="AY3" s="5"/>
      <c r="AZ3" s="5">
        <v>56.124988680103598</v>
      </c>
      <c r="BA3" s="5"/>
      <c r="BB3" s="3">
        <v>1.0009999999999999</v>
      </c>
      <c r="BC3" s="3"/>
      <c r="BD3" s="3"/>
      <c r="BE3" s="3">
        <v>316.22776601683802</v>
      </c>
      <c r="BF3" s="3"/>
      <c r="BG3" s="5">
        <v>0</v>
      </c>
      <c r="BH3" s="5"/>
      <c r="BI3" s="5"/>
      <c r="BJ3" s="5" t="s">
        <v>46</v>
      </c>
      <c r="BK3" s="5"/>
      <c r="BL3" s="3">
        <v>4.0039999999999996</v>
      </c>
      <c r="BM3" s="3"/>
      <c r="BN3" s="3"/>
      <c r="BO3" s="3">
        <v>174.80147469502501</v>
      </c>
      <c r="BP3" s="3"/>
      <c r="BQ3" s="5">
        <v>3.0030000000000001</v>
      </c>
      <c r="BR3" s="5"/>
      <c r="BS3" s="5"/>
      <c r="BT3" s="5">
        <v>224.98285257018401</v>
      </c>
      <c r="BU3" s="5"/>
    </row>
    <row r="4" spans="1:73" x14ac:dyDescent="0.25">
      <c r="A4" s="2"/>
      <c r="B4" s="2" t="b">
        <v>0</v>
      </c>
      <c r="C4" s="2" t="s">
        <v>110</v>
      </c>
      <c r="D4" s="6">
        <v>43418.447777777801</v>
      </c>
      <c r="E4" s="4" t="s">
        <v>33</v>
      </c>
      <c r="F4" s="5" t="s">
        <v>154</v>
      </c>
      <c r="G4" s="2" t="s">
        <v>42</v>
      </c>
      <c r="H4" s="3">
        <v>1266.4870000000001</v>
      </c>
      <c r="I4" s="3">
        <v>9.86933440886094</v>
      </c>
      <c r="J4" s="3"/>
      <c r="K4" s="5">
        <v>29050.065999999999</v>
      </c>
      <c r="L4" s="5">
        <v>3.3045652325424899</v>
      </c>
      <c r="M4" s="5"/>
      <c r="N4" s="55">
        <v>6448213.7690000003</v>
      </c>
      <c r="O4" s="3">
        <v>0.396931770422213</v>
      </c>
      <c r="P4" s="3"/>
      <c r="Q4" s="9">
        <v>11574.815000000001</v>
      </c>
      <c r="R4" s="9">
        <v>3.0568098753064001</v>
      </c>
      <c r="S4" s="9"/>
      <c r="T4" s="3">
        <v>4396.5200000000004</v>
      </c>
      <c r="U4" s="3">
        <v>5.4310641433691398</v>
      </c>
      <c r="V4" s="3"/>
      <c r="W4" s="9">
        <v>293.33600000000001</v>
      </c>
      <c r="X4" s="9">
        <v>22.1811085540572</v>
      </c>
      <c r="Y4" s="9"/>
      <c r="Z4" s="21">
        <v>1422.6790000000001</v>
      </c>
      <c r="AA4" s="21">
        <v>6.5809771421907399</v>
      </c>
      <c r="AB4" s="21"/>
      <c r="AC4" s="11">
        <v>545.62400000000002</v>
      </c>
      <c r="AD4" s="11">
        <v>19.824349563029902</v>
      </c>
      <c r="AE4" s="11"/>
      <c r="AF4" s="3">
        <v>20.021999999999998</v>
      </c>
      <c r="AG4" s="3">
        <v>131.239385037256</v>
      </c>
      <c r="AH4" s="3"/>
      <c r="AI4" s="5">
        <v>5.0049999999999999</v>
      </c>
      <c r="AJ4" s="5">
        <v>169.967317119759</v>
      </c>
      <c r="AK4" s="5"/>
      <c r="AL4" s="3">
        <v>387.44499999999999</v>
      </c>
      <c r="AM4" s="3">
        <v>18.0279863924717</v>
      </c>
      <c r="AN4" s="3"/>
      <c r="AO4" s="5">
        <v>5.0060000000000002</v>
      </c>
      <c r="AP4" s="5">
        <v>194.38333629685101</v>
      </c>
      <c r="AQ4" s="5"/>
      <c r="AR4" s="3">
        <v>52.058</v>
      </c>
      <c r="AS4" s="3"/>
      <c r="AT4" s="3"/>
      <c r="AU4" s="3">
        <v>56.4705704199894</v>
      </c>
      <c r="AV4" s="3"/>
      <c r="AW4" s="5">
        <v>64.072000000000003</v>
      </c>
      <c r="AX4" s="5"/>
      <c r="AY4" s="5"/>
      <c r="AZ4" s="5">
        <v>69.566060957070107</v>
      </c>
      <c r="BA4" s="5"/>
      <c r="BB4" s="3">
        <v>0</v>
      </c>
      <c r="BC4" s="3"/>
      <c r="BD4" s="3"/>
      <c r="BE4" s="3" t="s">
        <v>46</v>
      </c>
      <c r="BF4" s="3"/>
      <c r="BG4" s="5">
        <v>1.0009999999999999</v>
      </c>
      <c r="BH4" s="5"/>
      <c r="BI4" s="5"/>
      <c r="BJ4" s="5">
        <v>316.22776601683802</v>
      </c>
      <c r="BK4" s="5"/>
      <c r="BL4" s="3">
        <v>3.0030000000000001</v>
      </c>
      <c r="BM4" s="3"/>
      <c r="BN4" s="3"/>
      <c r="BO4" s="3">
        <v>161.01529717988299</v>
      </c>
      <c r="BP4" s="3"/>
      <c r="BQ4" s="5">
        <v>0</v>
      </c>
      <c r="BR4" s="5"/>
      <c r="BS4" s="5"/>
      <c r="BT4" s="5" t="s">
        <v>46</v>
      </c>
      <c r="BU4" s="5"/>
    </row>
    <row r="5" spans="1:73" x14ac:dyDescent="0.25">
      <c r="A5" s="2"/>
      <c r="B5" s="2" t="b">
        <v>0</v>
      </c>
      <c r="C5" s="2" t="s">
        <v>162</v>
      </c>
      <c r="D5" s="6">
        <v>43418.451365740701</v>
      </c>
      <c r="E5" s="4" t="s">
        <v>33</v>
      </c>
      <c r="F5" s="5" t="s">
        <v>154</v>
      </c>
      <c r="G5" s="2" t="s">
        <v>42</v>
      </c>
      <c r="H5" s="3">
        <v>1284.5060000000001</v>
      </c>
      <c r="I5" s="3">
        <v>12.319206644432599</v>
      </c>
      <c r="J5" s="3"/>
      <c r="K5" s="5">
        <v>28743.239000000001</v>
      </c>
      <c r="L5" s="5">
        <v>2.39554995936304</v>
      </c>
      <c r="M5" s="5"/>
      <c r="N5" s="55">
        <v>6454466.676</v>
      </c>
      <c r="O5" s="3">
        <v>0.55399182998211904</v>
      </c>
      <c r="P5" s="3"/>
      <c r="Q5" s="9">
        <v>11554.782999999999</v>
      </c>
      <c r="R5" s="9">
        <v>4.3211677182177004</v>
      </c>
      <c r="S5" s="9"/>
      <c r="T5" s="3">
        <v>4483.6090000000004</v>
      </c>
      <c r="U5" s="3">
        <v>7.2829825825863699</v>
      </c>
      <c r="V5" s="3"/>
      <c r="W5" s="9">
        <v>209.23699999999999</v>
      </c>
      <c r="X5" s="9">
        <v>17.825213988723</v>
      </c>
      <c r="Y5" s="9"/>
      <c r="Z5" s="21">
        <v>1448.703</v>
      </c>
      <c r="AA5" s="21">
        <v>10.115603454828401</v>
      </c>
      <c r="AB5" s="21"/>
      <c r="AC5" s="11">
        <v>570.65200000000004</v>
      </c>
      <c r="AD5" s="11">
        <v>12.5974258632942</v>
      </c>
      <c r="AE5" s="11"/>
      <c r="AF5" s="3">
        <v>24.027000000000001</v>
      </c>
      <c r="AG5" s="3">
        <v>79.0636448627248</v>
      </c>
      <c r="AH5" s="3"/>
      <c r="AI5" s="5">
        <v>6.0060000000000002</v>
      </c>
      <c r="AJ5" s="5">
        <v>179.16128329552299</v>
      </c>
      <c r="AK5" s="5"/>
      <c r="AL5" s="3">
        <v>418.48500000000001</v>
      </c>
      <c r="AM5" s="3">
        <v>21.362960562765899</v>
      </c>
      <c r="AN5" s="3"/>
      <c r="AO5" s="5">
        <v>4.0039999999999996</v>
      </c>
      <c r="AP5" s="5">
        <v>210.81851067789199</v>
      </c>
      <c r="AQ5" s="5"/>
      <c r="AR5" s="3">
        <v>56.064</v>
      </c>
      <c r="AS5" s="3"/>
      <c r="AT5" s="3"/>
      <c r="AU5" s="3">
        <v>72.026895606524604</v>
      </c>
      <c r="AV5" s="3"/>
      <c r="AW5" s="5">
        <v>53.063000000000002</v>
      </c>
      <c r="AX5" s="5"/>
      <c r="AY5" s="5"/>
      <c r="AZ5" s="5">
        <v>34.503403204490198</v>
      </c>
      <c r="BA5" s="5"/>
      <c r="BB5" s="3">
        <v>2.0019999999999998</v>
      </c>
      <c r="BC5" s="3"/>
      <c r="BD5" s="3"/>
      <c r="BE5" s="3">
        <v>210.81851067789199</v>
      </c>
      <c r="BF5" s="3"/>
      <c r="BG5" s="5">
        <v>0</v>
      </c>
      <c r="BH5" s="5"/>
      <c r="BI5" s="5"/>
      <c r="BJ5" s="5" t="s">
        <v>46</v>
      </c>
      <c r="BK5" s="5"/>
      <c r="BL5" s="3">
        <v>1.0009999999999999</v>
      </c>
      <c r="BM5" s="3"/>
      <c r="BN5" s="3"/>
      <c r="BO5" s="3">
        <v>316.22776601683802</v>
      </c>
      <c r="BP5" s="3"/>
      <c r="BQ5" s="5">
        <v>1.0009999999999999</v>
      </c>
      <c r="BR5" s="5"/>
      <c r="BS5" s="5"/>
      <c r="BT5" s="5">
        <v>316.22776601683802</v>
      </c>
      <c r="BU5" s="5"/>
    </row>
    <row r="6" spans="1:73" x14ac:dyDescent="0.25">
      <c r="A6" s="2"/>
      <c r="B6" s="2" t="b">
        <v>0</v>
      </c>
      <c r="C6" s="2" t="s">
        <v>102</v>
      </c>
      <c r="D6" s="6">
        <v>43418.454930555599</v>
      </c>
      <c r="E6" s="4" t="s">
        <v>60</v>
      </c>
      <c r="F6" s="5" t="s">
        <v>121</v>
      </c>
      <c r="G6" s="2" t="s">
        <v>69</v>
      </c>
      <c r="H6" s="3">
        <v>157264.58300000001</v>
      </c>
      <c r="I6" s="3">
        <v>0.920018516735707</v>
      </c>
      <c r="J6" s="3"/>
      <c r="K6" s="5">
        <v>2633842.054</v>
      </c>
      <c r="L6" s="5">
        <v>0.74011880118764695</v>
      </c>
      <c r="M6" s="5"/>
      <c r="N6" s="55">
        <v>6991390.159</v>
      </c>
      <c r="O6" s="3">
        <v>1.37030385297253</v>
      </c>
      <c r="P6" s="3"/>
      <c r="Q6" s="9">
        <v>106261.989</v>
      </c>
      <c r="R6" s="9">
        <v>3.21166503018594</v>
      </c>
      <c r="S6" s="9"/>
      <c r="T6" s="3">
        <v>38426.080000000002</v>
      </c>
      <c r="U6" s="3">
        <v>2.5849022444536498</v>
      </c>
      <c r="V6" s="3"/>
      <c r="W6" s="9">
        <v>1569.846</v>
      </c>
      <c r="X6" s="9">
        <v>12.3812707611701</v>
      </c>
      <c r="Y6" s="9"/>
      <c r="Z6" s="21">
        <v>105910.67</v>
      </c>
      <c r="AA6" s="21">
        <v>1.75874370111812</v>
      </c>
      <c r="AB6" s="21"/>
      <c r="AC6" s="11">
        <v>310577.90500000003</v>
      </c>
      <c r="AD6" s="11">
        <v>0.81150808062708801</v>
      </c>
      <c r="AE6" s="11"/>
      <c r="AF6" s="3">
        <v>1587.8869999999999</v>
      </c>
      <c r="AG6" s="3">
        <v>9.7060015087390603</v>
      </c>
      <c r="AH6" s="3"/>
      <c r="AI6" s="5">
        <v>628.73199999999997</v>
      </c>
      <c r="AJ6" s="5">
        <v>17.950228770387699</v>
      </c>
      <c r="AK6" s="5"/>
      <c r="AL6" s="3">
        <v>2005.421</v>
      </c>
      <c r="AM6" s="3">
        <v>10.4096828330436</v>
      </c>
      <c r="AN6" s="3"/>
      <c r="AO6" s="5">
        <v>8022.2449999999999</v>
      </c>
      <c r="AP6" s="5">
        <v>3.18125075956383</v>
      </c>
      <c r="AQ6" s="5"/>
      <c r="AR6" s="3">
        <v>699830.39599999995</v>
      </c>
      <c r="AS6" s="3">
        <v>100</v>
      </c>
      <c r="AT6" s="3"/>
      <c r="AU6" s="3">
        <v>0.68303525550926802</v>
      </c>
      <c r="AV6" s="3">
        <v>100</v>
      </c>
      <c r="AW6" s="5">
        <v>572730.63600000006</v>
      </c>
      <c r="AX6" s="5"/>
      <c r="AY6" s="5"/>
      <c r="AZ6" s="5">
        <v>1.14679108195364</v>
      </c>
      <c r="BA6" s="5">
        <v>100</v>
      </c>
      <c r="BB6" s="3">
        <v>219469.111</v>
      </c>
      <c r="BC6" s="3"/>
      <c r="BD6" s="3"/>
      <c r="BE6" s="3">
        <v>0.80599069170075599</v>
      </c>
      <c r="BF6" s="3">
        <v>100</v>
      </c>
      <c r="BG6" s="5">
        <v>43956.6</v>
      </c>
      <c r="BH6" s="5"/>
      <c r="BI6" s="5"/>
      <c r="BJ6" s="5">
        <v>2.2607725638096001</v>
      </c>
      <c r="BK6" s="5">
        <v>100</v>
      </c>
      <c r="BL6" s="3">
        <v>365937.21100000001</v>
      </c>
      <c r="BM6" s="3"/>
      <c r="BN6" s="3"/>
      <c r="BO6" s="3">
        <v>0.72244611581148799</v>
      </c>
      <c r="BP6" s="3">
        <v>100</v>
      </c>
      <c r="BQ6" s="5">
        <v>73939.585000000006</v>
      </c>
      <c r="BR6" s="5"/>
      <c r="BS6" s="5"/>
      <c r="BT6" s="5">
        <v>1.5184164286748301</v>
      </c>
      <c r="BU6" s="5">
        <v>100</v>
      </c>
    </row>
    <row r="7" spans="1:73" x14ac:dyDescent="0.25">
      <c r="A7" s="2"/>
      <c r="B7" s="2" t="b">
        <v>0</v>
      </c>
      <c r="C7" s="2" t="s">
        <v>120</v>
      </c>
      <c r="D7" s="6">
        <v>43418.458530092597</v>
      </c>
      <c r="E7" s="4" t="s">
        <v>33</v>
      </c>
      <c r="F7" s="5" t="s">
        <v>154</v>
      </c>
      <c r="G7" s="2" t="s">
        <v>42</v>
      </c>
      <c r="H7" s="3">
        <v>1294.5150000000001</v>
      </c>
      <c r="I7" s="3">
        <v>11.1425684515411</v>
      </c>
      <c r="J7" s="3"/>
      <c r="K7" s="5">
        <v>30107.904999999999</v>
      </c>
      <c r="L7" s="5">
        <v>2.3458350176437901</v>
      </c>
      <c r="M7" s="5"/>
      <c r="N7" s="55">
        <v>6881592.3650000002</v>
      </c>
      <c r="O7" s="3">
        <v>0.53730113830933302</v>
      </c>
      <c r="P7" s="3"/>
      <c r="Q7" s="9">
        <v>11561.788</v>
      </c>
      <c r="R7" s="9">
        <v>3.80830491252346</v>
      </c>
      <c r="S7" s="9"/>
      <c r="T7" s="3">
        <v>4340.4489999999996</v>
      </c>
      <c r="U7" s="3">
        <v>4.1930367158711404</v>
      </c>
      <c r="V7" s="3"/>
      <c r="W7" s="9">
        <v>206.23599999999999</v>
      </c>
      <c r="X7" s="9">
        <v>26.211373660502598</v>
      </c>
      <c r="Y7" s="9"/>
      <c r="Z7" s="21">
        <v>737.85799999999995</v>
      </c>
      <c r="AA7" s="21">
        <v>13.1885222936906</v>
      </c>
      <c r="AB7" s="21"/>
      <c r="AC7" s="11">
        <v>656.76300000000003</v>
      </c>
      <c r="AD7" s="11">
        <v>16.624990823391698</v>
      </c>
      <c r="AE7" s="11"/>
      <c r="AF7" s="3">
        <v>22.024000000000001</v>
      </c>
      <c r="AG7" s="3">
        <v>73.613453066971203</v>
      </c>
      <c r="AH7" s="3"/>
      <c r="AI7" s="5">
        <v>6.0060000000000002</v>
      </c>
      <c r="AJ7" s="5">
        <v>140.54567378526099</v>
      </c>
      <c r="AK7" s="5"/>
      <c r="AL7" s="3">
        <v>363.42200000000003</v>
      </c>
      <c r="AM7" s="3">
        <v>16.222731230617399</v>
      </c>
      <c r="AN7" s="3"/>
      <c r="AO7" s="5">
        <v>0</v>
      </c>
      <c r="AP7" s="5" t="s">
        <v>46</v>
      </c>
      <c r="AQ7" s="5"/>
      <c r="AR7" s="3">
        <v>158.18100000000001</v>
      </c>
      <c r="AS7" s="3">
        <v>2.2602762169821499E-2</v>
      </c>
      <c r="AT7" s="3"/>
      <c r="AU7" s="3">
        <v>26.654739027692301</v>
      </c>
      <c r="AV7" s="3">
        <v>2.2602762169821499E-2</v>
      </c>
      <c r="AW7" s="5">
        <v>113.128</v>
      </c>
      <c r="AX7" s="5"/>
      <c r="AY7" s="5"/>
      <c r="AZ7" s="5">
        <v>43.763183940398001</v>
      </c>
      <c r="BA7" s="5">
        <v>1.9752391942937701E-2</v>
      </c>
      <c r="BB7" s="3">
        <v>18.018999999999998</v>
      </c>
      <c r="BC7" s="3"/>
      <c r="BD7" s="3"/>
      <c r="BE7" s="3">
        <v>116.54313583051</v>
      </c>
      <c r="BF7" s="3">
        <v>8.2102670019928194E-3</v>
      </c>
      <c r="BG7" s="5">
        <v>1.0009999999999999</v>
      </c>
      <c r="BH7" s="5"/>
      <c r="BI7" s="5"/>
      <c r="BJ7" s="5">
        <v>316.22776601683802</v>
      </c>
      <c r="BK7" s="5">
        <v>2.2772461928356599E-3</v>
      </c>
      <c r="BL7" s="3">
        <v>26.03</v>
      </c>
      <c r="BM7" s="3"/>
      <c r="BN7" s="3"/>
      <c r="BO7" s="3">
        <v>94.563303730773796</v>
      </c>
      <c r="BP7" s="3">
        <v>7.1132421676570103E-3</v>
      </c>
      <c r="BQ7" s="5">
        <v>5.0049999999999999</v>
      </c>
      <c r="BR7" s="5"/>
      <c r="BS7" s="5"/>
      <c r="BT7" s="5">
        <v>216.02468994692899</v>
      </c>
      <c r="BU7" s="5">
        <v>6.7690398857391497E-3</v>
      </c>
    </row>
    <row r="8" spans="1:73" x14ac:dyDescent="0.25">
      <c r="A8" s="2"/>
      <c r="B8" s="2" t="b">
        <v>0</v>
      </c>
      <c r="C8" s="2" t="s">
        <v>57</v>
      </c>
      <c r="D8" s="6">
        <v>43418.462118055599</v>
      </c>
      <c r="E8" s="4" t="s">
        <v>104</v>
      </c>
      <c r="F8" s="5" t="s">
        <v>29</v>
      </c>
      <c r="G8" s="2" t="s">
        <v>157</v>
      </c>
      <c r="H8" s="3">
        <v>2214.6559999999999</v>
      </c>
      <c r="I8" s="3">
        <v>10.2703138239439</v>
      </c>
      <c r="J8" s="3">
        <v>0.627</v>
      </c>
      <c r="K8" s="5">
        <v>45067.803</v>
      </c>
      <c r="L8" s="5">
        <v>1.9269388632375499</v>
      </c>
      <c r="M8" s="5">
        <v>0.627</v>
      </c>
      <c r="N8" s="55">
        <v>5771902.8559999997</v>
      </c>
      <c r="O8" s="3">
        <v>0.45242931311461498</v>
      </c>
      <c r="P8" s="3">
        <v>0.627</v>
      </c>
      <c r="Q8" s="9">
        <v>68670.881999999998</v>
      </c>
      <c r="R8" s="9">
        <v>1.05271859096433</v>
      </c>
      <c r="S8" s="9">
        <v>0.627</v>
      </c>
      <c r="T8" s="3">
        <v>25487.025000000001</v>
      </c>
      <c r="U8" s="3">
        <v>1.92330875479423</v>
      </c>
      <c r="V8" s="3">
        <v>0.627</v>
      </c>
      <c r="W8" s="9">
        <v>7658.3329999999996</v>
      </c>
      <c r="X8" s="9">
        <v>4.1837417419935701</v>
      </c>
      <c r="Y8" s="9">
        <v>6.2700000000000006E-2</v>
      </c>
      <c r="Z8" s="21">
        <v>5045.4549999999999</v>
      </c>
      <c r="AA8" s="21">
        <v>6.1354955581773902</v>
      </c>
      <c r="AB8" s="21">
        <v>6.2700000000000006E-2</v>
      </c>
      <c r="AC8" s="11">
        <v>78186.657999999996</v>
      </c>
      <c r="AD8" s="11">
        <v>1.68576462849317</v>
      </c>
      <c r="AE8" s="11">
        <v>0.627</v>
      </c>
      <c r="AF8" s="3">
        <v>8019.0129999999999</v>
      </c>
      <c r="AG8" s="3">
        <v>4.4069953365794596</v>
      </c>
      <c r="AH8" s="3">
        <v>6.2700000000000006E-2</v>
      </c>
      <c r="AI8" s="5">
        <v>4788.1530000000002</v>
      </c>
      <c r="AJ8" s="5">
        <v>6.9564169468462298</v>
      </c>
      <c r="AK8" s="5">
        <v>6.2700000000000006E-2</v>
      </c>
      <c r="AL8" s="3">
        <v>26963.65</v>
      </c>
      <c r="AM8" s="3">
        <v>1.9323151132096299</v>
      </c>
      <c r="AN8" s="3">
        <v>0.627</v>
      </c>
      <c r="AO8" s="5">
        <v>3719.732</v>
      </c>
      <c r="AP8" s="5">
        <v>4.9332479934473001</v>
      </c>
      <c r="AQ8" s="5">
        <v>6.2700000000000006E-2</v>
      </c>
      <c r="AR8" s="3">
        <v>899606.02599999995</v>
      </c>
      <c r="AS8" s="3">
        <v>128.546292236212</v>
      </c>
      <c r="AT8" s="3"/>
      <c r="AU8" s="3">
        <v>0.58429226580817495</v>
      </c>
      <c r="AV8" s="3">
        <v>128.546292236212</v>
      </c>
      <c r="AW8" s="5">
        <v>732171.39199999999</v>
      </c>
      <c r="AX8" s="5"/>
      <c r="AY8" s="5"/>
      <c r="AZ8" s="5">
        <v>1.1561608166511399</v>
      </c>
      <c r="BA8" s="5">
        <v>127.838698679286</v>
      </c>
      <c r="BB8" s="3">
        <v>209360.68400000001</v>
      </c>
      <c r="BC8" s="3"/>
      <c r="BD8" s="3"/>
      <c r="BE8" s="3">
        <v>1.2114896063323299</v>
      </c>
      <c r="BF8" s="3">
        <v>95.3941459215187</v>
      </c>
      <c r="BG8" s="5">
        <v>41655.96</v>
      </c>
      <c r="BH8" s="5"/>
      <c r="BI8" s="5"/>
      <c r="BJ8" s="5">
        <v>1.40967592156511</v>
      </c>
      <c r="BK8" s="5">
        <v>94.766110208705896</v>
      </c>
      <c r="BL8" s="3">
        <v>347954.098</v>
      </c>
      <c r="BM8" s="3"/>
      <c r="BN8" s="3"/>
      <c r="BO8" s="3">
        <v>0.54552725586699002</v>
      </c>
      <c r="BP8" s="3">
        <v>95.085738083083299</v>
      </c>
      <c r="BQ8" s="5">
        <v>68982.277000000002</v>
      </c>
      <c r="BR8" s="5"/>
      <c r="BS8" s="5"/>
      <c r="BT8" s="5">
        <v>0.82644455261796301</v>
      </c>
      <c r="BU8" s="5">
        <v>93.295461422998301</v>
      </c>
    </row>
    <row r="9" spans="1:73" x14ac:dyDescent="0.25">
      <c r="A9" s="2"/>
      <c r="B9" s="2" t="b">
        <v>0</v>
      </c>
      <c r="C9" s="2" t="s">
        <v>160</v>
      </c>
      <c r="D9" s="6">
        <v>43418.465983796297</v>
      </c>
      <c r="E9" s="4" t="s">
        <v>33</v>
      </c>
      <c r="F9" s="5" t="s">
        <v>154</v>
      </c>
      <c r="G9" s="2" t="s">
        <v>42</v>
      </c>
      <c r="H9" s="3">
        <v>1147.3309999999999</v>
      </c>
      <c r="I9" s="3">
        <v>13.4953184535453</v>
      </c>
      <c r="J9" s="3">
        <v>0.63131611151290601</v>
      </c>
      <c r="K9" s="5">
        <v>28521.592000000001</v>
      </c>
      <c r="L9" s="5">
        <v>1.85782902666994</v>
      </c>
      <c r="M9" s="5">
        <v>0.63100748512273397</v>
      </c>
      <c r="N9" s="55">
        <v>5687610.0810000002</v>
      </c>
      <c r="O9" s="3">
        <v>0.44957475759593002</v>
      </c>
      <c r="P9" s="3">
        <v>0.67033917195774195</v>
      </c>
      <c r="Q9" s="9">
        <v>11984.18</v>
      </c>
      <c r="R9" s="9">
        <v>8.1221563634077807</v>
      </c>
      <c r="S9" s="9">
        <v>1.5725045352614899</v>
      </c>
      <c r="T9" s="3">
        <v>4419.5309999999999</v>
      </c>
      <c r="U9" s="3">
        <v>6.2002186213483004</v>
      </c>
      <c r="V9" s="3">
        <v>1.6478874402342401</v>
      </c>
      <c r="W9" s="9">
        <v>222.25299999999999</v>
      </c>
      <c r="X9" s="9">
        <v>20.998647135123701</v>
      </c>
      <c r="Y9" s="9" t="s">
        <v>39</v>
      </c>
      <c r="Z9" s="21">
        <v>756.88300000000004</v>
      </c>
      <c r="AA9" s="21">
        <v>19.868398446670099</v>
      </c>
      <c r="AB9" s="21">
        <v>6.5365869144283301E-2</v>
      </c>
      <c r="AC9" s="11">
        <v>526.60400000000004</v>
      </c>
      <c r="AD9" s="11">
        <v>17.267411542435202</v>
      </c>
      <c r="AE9" s="11">
        <v>0.83652963799880098</v>
      </c>
      <c r="AF9" s="3">
        <v>35.042999999999999</v>
      </c>
      <c r="AG9" s="3">
        <v>71.594827689764799</v>
      </c>
      <c r="AH9" s="3" t="s">
        <v>39</v>
      </c>
      <c r="AI9" s="5">
        <v>6.0060000000000002</v>
      </c>
      <c r="AJ9" s="5">
        <v>161.01529717988299</v>
      </c>
      <c r="AK9" s="5" t="s">
        <v>39</v>
      </c>
      <c r="AL9" s="3">
        <v>387.452</v>
      </c>
      <c r="AM9" s="3">
        <v>11.999851160849699</v>
      </c>
      <c r="AN9" s="3" t="s">
        <v>39</v>
      </c>
      <c r="AO9" s="5">
        <v>2.0019999999999998</v>
      </c>
      <c r="AP9" s="5">
        <v>316.22776601683802</v>
      </c>
      <c r="AQ9" s="5">
        <v>0.116878028282541</v>
      </c>
      <c r="AR9" s="3">
        <v>267.31</v>
      </c>
      <c r="AS9" s="3">
        <v>3.8196397516863503E-2</v>
      </c>
      <c r="AT9" s="3"/>
      <c r="AU9" s="3">
        <v>41.030791054541602</v>
      </c>
      <c r="AV9" s="3">
        <v>3.8196397516863503E-2</v>
      </c>
      <c r="AW9" s="5">
        <v>96.11</v>
      </c>
      <c r="AX9" s="5"/>
      <c r="AY9" s="5"/>
      <c r="AZ9" s="5">
        <v>36.484281939242898</v>
      </c>
      <c r="BA9" s="5">
        <v>1.6781012566612599E-2</v>
      </c>
      <c r="BB9" s="3">
        <v>19.021000000000001</v>
      </c>
      <c r="BC9" s="3"/>
      <c r="BD9" s="3"/>
      <c r="BE9" s="3">
        <v>103.649989503903</v>
      </c>
      <c r="BF9" s="3">
        <v>8.6668232779236101E-3</v>
      </c>
      <c r="BG9" s="5">
        <v>7.0069999999999997</v>
      </c>
      <c r="BH9" s="5"/>
      <c r="BI9" s="5"/>
      <c r="BJ9" s="5">
        <v>135.52618543578799</v>
      </c>
      <c r="BK9" s="5">
        <v>1.5940723349849601E-2</v>
      </c>
      <c r="BL9" s="3">
        <v>35.04</v>
      </c>
      <c r="BM9" s="3"/>
      <c r="BN9" s="3"/>
      <c r="BO9" s="3">
        <v>86.511328154935896</v>
      </c>
      <c r="BP9" s="3">
        <v>9.5754131984134294E-3</v>
      </c>
      <c r="BQ9" s="5">
        <v>2.0019999999999998</v>
      </c>
      <c r="BR9" s="5"/>
      <c r="BS9" s="5"/>
      <c r="BT9" s="5">
        <v>210.81851067789199</v>
      </c>
      <c r="BU9" s="5">
        <v>2.7076159542956599E-3</v>
      </c>
    </row>
    <row r="10" spans="1:73" x14ac:dyDescent="0.25">
      <c r="A10" s="2"/>
      <c r="B10" s="2" t="b">
        <v>0</v>
      </c>
      <c r="C10" s="2" t="s">
        <v>0</v>
      </c>
      <c r="D10" s="6">
        <v>43418.469571759299</v>
      </c>
      <c r="E10" s="4" t="s">
        <v>104</v>
      </c>
      <c r="F10" s="5" t="s">
        <v>81</v>
      </c>
      <c r="G10" s="2" t="s">
        <v>127</v>
      </c>
      <c r="H10" s="3">
        <v>2221.6559999999999</v>
      </c>
      <c r="I10" s="3">
        <v>5.85542929299368</v>
      </c>
      <c r="J10" s="3">
        <v>1.0487203057176799</v>
      </c>
      <c r="K10" s="5">
        <v>45028.56</v>
      </c>
      <c r="L10" s="5">
        <v>1.19720378539017</v>
      </c>
      <c r="M10" s="5">
        <v>1.04874133405196</v>
      </c>
      <c r="N10" s="55">
        <v>5757961.9309999999</v>
      </c>
      <c r="O10" s="3">
        <v>0.42808019635386302</v>
      </c>
      <c r="P10" s="3">
        <v>1.05269199968545</v>
      </c>
      <c r="Q10" s="9">
        <v>89310.520999999993</v>
      </c>
      <c r="R10" s="9">
        <v>1.2846359364290301</v>
      </c>
      <c r="S10" s="9">
        <v>0.74652464781945604</v>
      </c>
      <c r="T10" s="3">
        <v>32576.736000000001</v>
      </c>
      <c r="U10" s="3">
        <v>1.65024852781625</v>
      </c>
      <c r="V10" s="3">
        <v>0.74750121922828405</v>
      </c>
      <c r="W10" s="9">
        <v>14393.124</v>
      </c>
      <c r="X10" s="9">
        <v>2.7646256077929201</v>
      </c>
      <c r="Y10" s="9">
        <v>0.12706118107185199</v>
      </c>
      <c r="Z10" s="21">
        <v>7013.3819999999996</v>
      </c>
      <c r="AA10" s="21">
        <v>4.9014581946536699</v>
      </c>
      <c r="AB10" s="21">
        <v>0.104184319765926</v>
      </c>
      <c r="AC10" s="11">
        <v>156281.77100000001</v>
      </c>
      <c r="AD10" s="11">
        <v>1.3458670367924599</v>
      </c>
      <c r="AE10" s="11">
        <v>0.89767280916635395</v>
      </c>
      <c r="AF10" s="3">
        <v>15870.547</v>
      </c>
      <c r="AG10" s="3">
        <v>2.3654239131939798</v>
      </c>
      <c r="AH10" s="3">
        <v>0.128328959234907</v>
      </c>
      <c r="AI10" s="5">
        <v>9728.0010000000002</v>
      </c>
      <c r="AJ10" s="5">
        <v>4.3083742287305196</v>
      </c>
      <c r="AK10" s="5">
        <v>0.127972788000254</v>
      </c>
      <c r="AL10" s="3">
        <v>62507.233</v>
      </c>
      <c r="AM10" s="3">
        <v>1.67752765571531</v>
      </c>
      <c r="AN10" s="3">
        <v>1.3033089046028301</v>
      </c>
      <c r="AO10" s="5">
        <v>8614.2839999999997</v>
      </c>
      <c r="AP10" s="5">
        <v>4.2804535207237899</v>
      </c>
      <c r="AQ10" s="5" t="s">
        <v>39</v>
      </c>
      <c r="AR10" s="3">
        <v>904178.67599999998</v>
      </c>
      <c r="AS10" s="3">
        <v>129.19968626227001</v>
      </c>
      <c r="AT10" s="3"/>
      <c r="AU10" s="3">
        <v>0.98068818704473604</v>
      </c>
      <c r="AV10" s="3">
        <v>129.19968626227001</v>
      </c>
      <c r="AW10" s="5">
        <v>740922.44299999997</v>
      </c>
      <c r="AX10" s="5"/>
      <c r="AY10" s="5"/>
      <c r="AZ10" s="5">
        <v>0.94760092841490895</v>
      </c>
      <c r="BA10" s="5">
        <v>129.36665099228301</v>
      </c>
      <c r="BB10" s="3">
        <v>215730.32500000001</v>
      </c>
      <c r="BC10" s="3"/>
      <c r="BD10" s="3"/>
      <c r="BE10" s="3">
        <v>1.2520605652407999</v>
      </c>
      <c r="BF10" s="3">
        <v>98.296440905526794</v>
      </c>
      <c r="BG10" s="5">
        <v>42884.423000000003</v>
      </c>
      <c r="BH10" s="5"/>
      <c r="BI10" s="5"/>
      <c r="BJ10" s="5">
        <v>1.72140139113204</v>
      </c>
      <c r="BK10" s="5">
        <v>97.5608281805236</v>
      </c>
      <c r="BL10" s="3">
        <v>359492.489</v>
      </c>
      <c r="BM10" s="3"/>
      <c r="BN10" s="3"/>
      <c r="BO10" s="3">
        <v>0.909647834256883</v>
      </c>
      <c r="BP10" s="3">
        <v>98.238844860190994</v>
      </c>
      <c r="BQ10" s="5">
        <v>71336.244000000006</v>
      </c>
      <c r="BR10" s="5"/>
      <c r="BS10" s="5"/>
      <c r="BT10" s="5">
        <v>0.92448990832990696</v>
      </c>
      <c r="BU10" s="5">
        <v>96.479097089874102</v>
      </c>
    </row>
    <row r="11" spans="1:73" x14ac:dyDescent="0.25">
      <c r="A11" s="2"/>
      <c r="B11" s="2" t="b">
        <v>0</v>
      </c>
      <c r="C11" s="2" t="s">
        <v>100</v>
      </c>
      <c r="D11" s="6">
        <v>43418.473240740699</v>
      </c>
      <c r="E11" s="4" t="s">
        <v>33</v>
      </c>
      <c r="F11" s="5" t="s">
        <v>154</v>
      </c>
      <c r="G11" s="2" t="s">
        <v>42</v>
      </c>
      <c r="H11" s="3">
        <v>1196.3969999999999</v>
      </c>
      <c r="I11" s="3">
        <v>11.4766838723292</v>
      </c>
      <c r="J11" s="3">
        <v>1.0556552233738701</v>
      </c>
      <c r="K11" s="5">
        <v>28066.474999999999</v>
      </c>
      <c r="L11" s="5">
        <v>2.3489894807544101</v>
      </c>
      <c r="M11" s="5">
        <v>1.0556127597813201</v>
      </c>
      <c r="N11" s="55">
        <v>5651450.0159999998</v>
      </c>
      <c r="O11" s="3">
        <v>0.64511144284574495</v>
      </c>
      <c r="P11" s="3">
        <v>1.14359655192964</v>
      </c>
      <c r="Q11" s="9">
        <v>11578.728999999999</v>
      </c>
      <c r="R11" s="9">
        <v>1.93463871067255</v>
      </c>
      <c r="S11" s="9">
        <v>4.1697502143116996</v>
      </c>
      <c r="T11" s="3">
        <v>4464.6210000000001</v>
      </c>
      <c r="U11" s="3">
        <v>7.8656862242548096</v>
      </c>
      <c r="V11" s="3">
        <v>4.3400135142113996</v>
      </c>
      <c r="W11" s="9">
        <v>258.29599999999999</v>
      </c>
      <c r="X11" s="9">
        <v>22.880432816437601</v>
      </c>
      <c r="Y11" s="9" t="s">
        <v>39</v>
      </c>
      <c r="Z11" s="21">
        <v>890.03599999999994</v>
      </c>
      <c r="AA11" s="21">
        <v>19.6099503727363</v>
      </c>
      <c r="AB11" s="21">
        <v>0.110635018774997</v>
      </c>
      <c r="AC11" s="11">
        <v>647.75</v>
      </c>
      <c r="AD11" s="11">
        <v>14.2607032982086</v>
      </c>
      <c r="AE11" s="11">
        <v>1.8031292532851999</v>
      </c>
      <c r="AF11" s="3">
        <v>24.027000000000001</v>
      </c>
      <c r="AG11" s="3">
        <v>68.613774757656003</v>
      </c>
      <c r="AH11" s="3" t="s">
        <v>39</v>
      </c>
      <c r="AI11" s="5">
        <v>8.0079999999999991</v>
      </c>
      <c r="AJ11" s="5">
        <v>98.601329718326895</v>
      </c>
      <c r="AK11" s="5" t="s">
        <v>39</v>
      </c>
      <c r="AL11" s="3">
        <v>375.43400000000003</v>
      </c>
      <c r="AM11" s="3">
        <v>17.3391958920359</v>
      </c>
      <c r="AN11" s="3" t="s">
        <v>39</v>
      </c>
      <c r="AO11" s="5">
        <v>10.010999999999999</v>
      </c>
      <c r="AP11" s="5">
        <v>124.736152306028</v>
      </c>
      <c r="AQ11" s="5">
        <v>0.81160157502638197</v>
      </c>
      <c r="AR11" s="3">
        <v>293.33699999999999</v>
      </c>
      <c r="AS11" s="3">
        <v>4.1915441466477799E-2</v>
      </c>
      <c r="AT11" s="3"/>
      <c r="AU11" s="3">
        <v>37.146622693109798</v>
      </c>
      <c r="AV11" s="3">
        <v>4.1915441466477799E-2</v>
      </c>
      <c r="AW11" s="5">
        <v>143.16200000000001</v>
      </c>
      <c r="AX11" s="5"/>
      <c r="AY11" s="5"/>
      <c r="AZ11" s="5">
        <v>27.786764203716601</v>
      </c>
      <c r="BA11" s="5">
        <v>2.4996392894198201E-2</v>
      </c>
      <c r="BB11" s="3">
        <v>25.027999999999999</v>
      </c>
      <c r="BC11" s="3"/>
      <c r="BD11" s="3"/>
      <c r="BE11" s="3">
        <v>98.437494194000195</v>
      </c>
      <c r="BF11" s="3">
        <v>1.14038827085785E-2</v>
      </c>
      <c r="BG11" s="5">
        <v>5.0049999999999999</v>
      </c>
      <c r="BH11" s="5"/>
      <c r="BI11" s="5"/>
      <c r="BJ11" s="5">
        <v>169.967317119759</v>
      </c>
      <c r="BK11" s="5">
        <v>1.13862309641783E-2</v>
      </c>
      <c r="BL11" s="3">
        <v>45.051000000000002</v>
      </c>
      <c r="BM11" s="3"/>
      <c r="BN11" s="3"/>
      <c r="BO11" s="3">
        <v>63.936753603253102</v>
      </c>
      <c r="BP11" s="3">
        <v>1.23111284247067E-2</v>
      </c>
      <c r="BQ11" s="5">
        <v>4.0039999999999996</v>
      </c>
      <c r="BR11" s="5"/>
      <c r="BS11" s="5"/>
      <c r="BT11" s="5">
        <v>174.80147469502501</v>
      </c>
      <c r="BU11" s="5">
        <v>5.4152319085913198E-3</v>
      </c>
    </row>
    <row r="12" spans="1:73" x14ac:dyDescent="0.25">
      <c r="A12" s="2"/>
      <c r="B12" s="2" t="b">
        <v>0</v>
      </c>
      <c r="C12" s="2" t="s">
        <v>41</v>
      </c>
      <c r="D12" s="6">
        <v>43418.476840277799</v>
      </c>
      <c r="E12" s="4" t="s">
        <v>104</v>
      </c>
      <c r="F12" s="5" t="s">
        <v>163</v>
      </c>
      <c r="G12" s="2" t="s">
        <v>180</v>
      </c>
      <c r="H12" s="3">
        <v>4454.5770000000002</v>
      </c>
      <c r="I12" s="3">
        <v>7.0055011307644302</v>
      </c>
      <c r="J12" s="3">
        <v>5.0447477741542102</v>
      </c>
      <c r="K12" s="5">
        <v>76315.607999999993</v>
      </c>
      <c r="L12" s="5">
        <v>1.3292188860085501</v>
      </c>
      <c r="M12" s="5">
        <v>5.0475390308531196</v>
      </c>
      <c r="N12" s="55">
        <v>6254496.6979999999</v>
      </c>
      <c r="O12" s="3">
        <v>0.37064532737559802</v>
      </c>
      <c r="P12" s="3">
        <v>4.38492518043254</v>
      </c>
      <c r="Q12" s="9">
        <v>383036.91399999999</v>
      </c>
      <c r="R12" s="9">
        <v>0.85348543070345395</v>
      </c>
      <c r="S12" s="9">
        <v>6.7594222198933904</v>
      </c>
      <c r="T12" s="3">
        <v>140429.37700000001</v>
      </c>
      <c r="U12" s="3">
        <v>1.3040741471064501</v>
      </c>
      <c r="V12" s="3">
        <v>6.74778129146571</v>
      </c>
      <c r="W12" s="9">
        <v>72409.710999999996</v>
      </c>
      <c r="X12" s="9">
        <v>1.1454896890072801</v>
      </c>
      <c r="Y12" s="9">
        <v>0.63012695477934599</v>
      </c>
      <c r="Z12" s="21">
        <v>20645.47</v>
      </c>
      <c r="AA12" s="21">
        <v>2.2863673129411199</v>
      </c>
      <c r="AB12" s="21">
        <v>0.48730003709180603</v>
      </c>
      <c r="AC12" s="11">
        <v>777278.67099999997</v>
      </c>
      <c r="AD12" s="11">
        <v>0.95019532210543001</v>
      </c>
      <c r="AE12" s="11">
        <v>7.4500860692801201</v>
      </c>
      <c r="AF12" s="3">
        <v>79628.510999999999</v>
      </c>
      <c r="AG12" s="3">
        <v>1.1429958457171601</v>
      </c>
      <c r="AH12" s="3">
        <v>0.630098531212957</v>
      </c>
      <c r="AI12" s="5">
        <v>48220.597999999998</v>
      </c>
      <c r="AJ12" s="5">
        <v>1.5569110667683199</v>
      </c>
      <c r="AK12" s="5">
        <v>0.62881006185261401</v>
      </c>
      <c r="AL12" s="3">
        <v>246176.60699999999</v>
      </c>
      <c r="AM12" s="3">
        <v>1.04508516493068</v>
      </c>
      <c r="AN12" s="3">
        <v>6.2118983100482597</v>
      </c>
      <c r="AO12" s="5">
        <v>38555.83</v>
      </c>
      <c r="AP12" s="5">
        <v>1.7576627303574599</v>
      </c>
      <c r="AQ12" s="5">
        <v>0.66523271531864903</v>
      </c>
      <c r="AR12" s="3">
        <v>902826.16700000002</v>
      </c>
      <c r="AS12" s="3">
        <v>129.006423865019</v>
      </c>
      <c r="AT12" s="3"/>
      <c r="AU12" s="3">
        <v>0.66553930426553098</v>
      </c>
      <c r="AV12" s="3">
        <v>129.006423865019</v>
      </c>
      <c r="AW12" s="5">
        <v>734773.53300000005</v>
      </c>
      <c r="AX12" s="5"/>
      <c r="AY12" s="5"/>
      <c r="AZ12" s="5">
        <v>0.81405839526104495</v>
      </c>
      <c r="BA12" s="5">
        <v>128.29303809059701</v>
      </c>
      <c r="BB12" s="3">
        <v>212320.734</v>
      </c>
      <c r="BC12" s="3"/>
      <c r="BD12" s="3"/>
      <c r="BE12" s="3">
        <v>0.93106930903124197</v>
      </c>
      <c r="BF12" s="3">
        <v>96.742877862206299</v>
      </c>
      <c r="BG12" s="5">
        <v>41648.701999999997</v>
      </c>
      <c r="BH12" s="5"/>
      <c r="BI12" s="5"/>
      <c r="BJ12" s="5">
        <v>2.58983298695534</v>
      </c>
      <c r="BK12" s="5">
        <v>94.749598467579403</v>
      </c>
      <c r="BL12" s="3">
        <v>351317.304</v>
      </c>
      <c r="BM12" s="3"/>
      <c r="BN12" s="3"/>
      <c r="BO12" s="3">
        <v>0.61865606720676203</v>
      </c>
      <c r="BP12" s="3">
        <v>96.004804496364798</v>
      </c>
      <c r="BQ12" s="5">
        <v>71392.436000000002</v>
      </c>
      <c r="BR12" s="5"/>
      <c r="BS12" s="5"/>
      <c r="BT12" s="5">
        <v>1.78707778914975</v>
      </c>
      <c r="BU12" s="5">
        <v>96.555094270545396</v>
      </c>
    </row>
    <row r="13" spans="1:73" x14ac:dyDescent="0.25">
      <c r="A13" s="2"/>
      <c r="B13" s="2" t="b">
        <v>0</v>
      </c>
      <c r="C13" s="2" t="s">
        <v>114</v>
      </c>
      <c r="D13" s="6">
        <v>43418.480520833298</v>
      </c>
      <c r="E13" s="4" t="s">
        <v>33</v>
      </c>
      <c r="F13" s="5" t="s">
        <v>154</v>
      </c>
      <c r="G13" s="2" t="s">
        <v>42</v>
      </c>
      <c r="H13" s="3">
        <v>1086.2629999999999</v>
      </c>
      <c r="I13" s="3">
        <v>13.2735582270746</v>
      </c>
      <c r="J13" s="3">
        <v>5.1559466085692298</v>
      </c>
      <c r="K13" s="5">
        <v>28011.326000000001</v>
      </c>
      <c r="L13" s="5">
        <v>2.5301900840929301</v>
      </c>
      <c r="M13" s="5">
        <v>5.1428724531657899</v>
      </c>
      <c r="N13" s="55">
        <v>5620367.341</v>
      </c>
      <c r="O13" s="3">
        <v>0.43672477203214499</v>
      </c>
      <c r="P13" s="3">
        <v>8.15834689242247</v>
      </c>
      <c r="Q13" s="9">
        <v>11696.052</v>
      </c>
      <c r="R13" s="9">
        <v>4.09349878951938</v>
      </c>
      <c r="S13" s="9" t="s">
        <v>39</v>
      </c>
      <c r="T13" s="3">
        <v>4521.683</v>
      </c>
      <c r="U13" s="3">
        <v>6.1585286848361402</v>
      </c>
      <c r="V13" s="3" t="s">
        <v>39</v>
      </c>
      <c r="W13" s="9">
        <v>249.28399999999999</v>
      </c>
      <c r="X13" s="9">
        <v>26.056954801463601</v>
      </c>
      <c r="Y13" s="9" t="s">
        <v>39</v>
      </c>
      <c r="Z13" s="21">
        <v>879.024</v>
      </c>
      <c r="AA13" s="21">
        <v>12.7828647031664</v>
      </c>
      <c r="AB13" s="21">
        <v>0.6002674595452</v>
      </c>
      <c r="AC13" s="11">
        <v>729.84799999999996</v>
      </c>
      <c r="AD13" s="11">
        <v>15.526206662939099</v>
      </c>
      <c r="AE13" s="11" t="s">
        <v>39</v>
      </c>
      <c r="AF13" s="3">
        <v>37.042999999999999</v>
      </c>
      <c r="AG13" s="3">
        <v>44.232103851665499</v>
      </c>
      <c r="AH13" s="3" t="s">
        <v>39</v>
      </c>
      <c r="AI13" s="5">
        <v>12.012</v>
      </c>
      <c r="AJ13" s="5">
        <v>109.71343143406401</v>
      </c>
      <c r="AK13" s="5" t="s">
        <v>39</v>
      </c>
      <c r="AL13" s="3">
        <v>466.541</v>
      </c>
      <c r="AM13" s="3">
        <v>17.903054858400999</v>
      </c>
      <c r="AN13" s="3" t="s">
        <v>39</v>
      </c>
      <c r="AO13" s="5">
        <v>9.0090000000000003</v>
      </c>
      <c r="AP13" s="5">
        <v>110.492102890195</v>
      </c>
      <c r="AQ13" s="5" t="s">
        <v>39</v>
      </c>
      <c r="AR13" s="3">
        <v>271.31200000000001</v>
      </c>
      <c r="AS13" s="3">
        <v>3.8768250357619501E-2</v>
      </c>
      <c r="AT13" s="3"/>
      <c r="AU13" s="3">
        <v>37.245948866349202</v>
      </c>
      <c r="AV13" s="3">
        <v>3.8768250357619501E-2</v>
      </c>
      <c r="AW13" s="5">
        <v>155.179</v>
      </c>
      <c r="AX13" s="5"/>
      <c r="AY13" s="5"/>
      <c r="AZ13" s="5">
        <v>24.376723421420799</v>
      </c>
      <c r="BA13" s="5">
        <v>2.7094586922009899E-2</v>
      </c>
      <c r="BB13" s="3">
        <v>28.030999999999999</v>
      </c>
      <c r="BC13" s="3"/>
      <c r="BD13" s="3"/>
      <c r="BE13" s="3">
        <v>80.396746091866206</v>
      </c>
      <c r="BF13" s="3">
        <v>1.2772184601413E-2</v>
      </c>
      <c r="BG13" s="5">
        <v>2.0019999999999998</v>
      </c>
      <c r="BH13" s="5"/>
      <c r="BI13" s="5"/>
      <c r="BJ13" s="5">
        <v>316.22776601683802</v>
      </c>
      <c r="BK13" s="5">
        <v>4.5544923856713198E-3</v>
      </c>
      <c r="BL13" s="3">
        <v>32.036000000000001</v>
      </c>
      <c r="BM13" s="3"/>
      <c r="BN13" s="3"/>
      <c r="BO13" s="3">
        <v>52.710797975126901</v>
      </c>
      <c r="BP13" s="3">
        <v>8.7545073408782093E-3</v>
      </c>
      <c r="BQ13" s="5">
        <v>0</v>
      </c>
      <c r="BR13" s="5"/>
      <c r="BS13" s="5"/>
      <c r="BT13" s="5" t="s">
        <v>46</v>
      </c>
      <c r="BU13" s="5">
        <v>0</v>
      </c>
    </row>
    <row r="14" spans="1:73" x14ac:dyDescent="0.25">
      <c r="A14" s="2"/>
      <c r="B14" s="2" t="b">
        <v>0</v>
      </c>
      <c r="C14" s="2" t="s">
        <v>1</v>
      </c>
      <c r="D14" s="6">
        <v>43418.4841087963</v>
      </c>
      <c r="E14" s="4" t="s">
        <v>104</v>
      </c>
      <c r="F14" s="5" t="s">
        <v>175</v>
      </c>
      <c r="G14" s="2" t="s">
        <v>8</v>
      </c>
      <c r="H14" s="3">
        <v>6878.1369999999997</v>
      </c>
      <c r="I14" s="3">
        <v>5.3712718770016901</v>
      </c>
      <c r="J14" s="3">
        <v>9.5094232859614998</v>
      </c>
      <c r="K14" s="5">
        <v>114528.163</v>
      </c>
      <c r="L14" s="5">
        <v>0.83167371554424896</v>
      </c>
      <c r="M14" s="5">
        <v>9.5150609991251702</v>
      </c>
      <c r="N14" s="55">
        <v>6800192.375</v>
      </c>
      <c r="O14" s="3">
        <v>0.386120110870804</v>
      </c>
      <c r="P14" s="3">
        <v>4.0604589927110899</v>
      </c>
      <c r="Q14" s="9">
        <v>715512.50399999996</v>
      </c>
      <c r="R14" s="9">
        <v>1.3184060505906301</v>
      </c>
      <c r="S14" s="9">
        <v>12.9526743166223</v>
      </c>
      <c r="T14" s="3">
        <v>262190.462</v>
      </c>
      <c r="U14" s="3">
        <v>1.1859693880601601</v>
      </c>
      <c r="V14" s="3">
        <v>12.9405356177274</v>
      </c>
      <c r="W14" s="9">
        <v>143934.217</v>
      </c>
      <c r="X14" s="9">
        <v>1.0959389058550899</v>
      </c>
      <c r="Y14" s="9">
        <v>1.25543801316058</v>
      </c>
      <c r="Z14" s="21">
        <v>37780.777999999998</v>
      </c>
      <c r="AA14" s="21">
        <v>2.1073339716811801</v>
      </c>
      <c r="AB14" s="21">
        <v>0.85690583124848596</v>
      </c>
      <c r="AC14" s="11">
        <v>1578888.81</v>
      </c>
      <c r="AD14" s="11">
        <v>0.63332548605822803</v>
      </c>
      <c r="AE14" s="11">
        <v>13.606708252575199</v>
      </c>
      <c r="AF14" s="3">
        <v>157322.67600000001</v>
      </c>
      <c r="AG14" s="3">
        <v>0.87156643191132899</v>
      </c>
      <c r="AH14" s="3">
        <v>1.2535967039600799</v>
      </c>
      <c r="AI14" s="5">
        <v>95157.879000000001</v>
      </c>
      <c r="AJ14" s="5">
        <v>1.75907606489987</v>
      </c>
      <c r="AK14" s="5">
        <v>1.2518424689782199</v>
      </c>
      <c r="AL14" s="3">
        <v>545791.076</v>
      </c>
      <c r="AM14" s="3">
        <v>0.77481041445038601</v>
      </c>
      <c r="AN14" s="3">
        <v>12.777692036186901</v>
      </c>
      <c r="AO14" s="5">
        <v>71738.83</v>
      </c>
      <c r="AP14" s="5">
        <v>1.3997758913134699</v>
      </c>
      <c r="AQ14" s="5">
        <v>1.2786120206662399</v>
      </c>
      <c r="AR14" s="3">
        <v>897948.28399999999</v>
      </c>
      <c r="AS14" s="3">
        <v>128.30941455706699</v>
      </c>
      <c r="AT14" s="3"/>
      <c r="AU14" s="3">
        <v>0.81146234635529102</v>
      </c>
      <c r="AV14" s="3">
        <v>128.30941455706699</v>
      </c>
      <c r="AW14" s="5">
        <v>734450.31700000004</v>
      </c>
      <c r="AX14" s="5"/>
      <c r="AY14" s="5"/>
      <c r="AZ14" s="5">
        <v>0.96660921936470501</v>
      </c>
      <c r="BA14" s="5">
        <v>128.23660388231801</v>
      </c>
      <c r="BB14" s="3">
        <v>211628.65</v>
      </c>
      <c r="BC14" s="3"/>
      <c r="BD14" s="3"/>
      <c r="BE14" s="3">
        <v>0.784497829451827</v>
      </c>
      <c r="BF14" s="3">
        <v>96.427533257743903</v>
      </c>
      <c r="BG14" s="5">
        <v>41650.962</v>
      </c>
      <c r="BH14" s="5"/>
      <c r="BI14" s="5"/>
      <c r="BJ14" s="5">
        <v>1.8722687724129199</v>
      </c>
      <c r="BK14" s="5">
        <v>94.754739902540294</v>
      </c>
      <c r="BL14" s="3">
        <v>351875.62900000002</v>
      </c>
      <c r="BM14" s="3"/>
      <c r="BN14" s="3"/>
      <c r="BO14" s="3">
        <v>0.79003727189320505</v>
      </c>
      <c r="BP14" s="3">
        <v>96.157378485349</v>
      </c>
      <c r="BQ14" s="5">
        <v>70508.601999999999</v>
      </c>
      <c r="BR14" s="5"/>
      <c r="BS14" s="5"/>
      <c r="BT14" s="5">
        <v>2.2529164002241302</v>
      </c>
      <c r="BU14" s="5">
        <v>95.359748097044402</v>
      </c>
    </row>
    <row r="15" spans="1:73" x14ac:dyDescent="0.25">
      <c r="A15" s="2"/>
      <c r="B15" s="2" t="b">
        <v>0</v>
      </c>
      <c r="C15" s="2" t="s">
        <v>185</v>
      </c>
      <c r="D15" s="6">
        <v>43418.487777777802</v>
      </c>
      <c r="E15" s="4" t="s">
        <v>33</v>
      </c>
      <c r="F15" s="5" t="s">
        <v>154</v>
      </c>
      <c r="G15" s="2" t="s">
        <v>42</v>
      </c>
      <c r="H15" s="3">
        <v>1189.3920000000001</v>
      </c>
      <c r="I15" s="3">
        <v>13.8647857876479</v>
      </c>
      <c r="J15" s="3">
        <v>9.8691411036888805</v>
      </c>
      <c r="K15" s="5">
        <v>27623.399000000001</v>
      </c>
      <c r="L15" s="5">
        <v>3.3077683731717298</v>
      </c>
      <c r="M15" s="5">
        <v>9.8432869234645803</v>
      </c>
      <c r="N15" s="55">
        <v>5703895.4289999995</v>
      </c>
      <c r="O15" s="3">
        <v>0.55532613886216997</v>
      </c>
      <c r="P15" s="3">
        <v>27.342469379753101</v>
      </c>
      <c r="Q15" s="9">
        <v>11846.237999999999</v>
      </c>
      <c r="R15" s="9">
        <v>3.5144762634860598</v>
      </c>
      <c r="S15" s="9" t="s">
        <v>39</v>
      </c>
      <c r="T15" s="3">
        <v>4669.8770000000004</v>
      </c>
      <c r="U15" s="3">
        <v>4.6790969378205904</v>
      </c>
      <c r="V15" s="3" t="s">
        <v>39</v>
      </c>
      <c r="W15" s="9">
        <v>291.33499999999998</v>
      </c>
      <c r="X15" s="9">
        <v>30.926620202362901</v>
      </c>
      <c r="Y15" s="9" t="s">
        <v>39</v>
      </c>
      <c r="Z15" s="21">
        <v>920.07500000000005</v>
      </c>
      <c r="AA15" s="21">
        <v>13.568590943639499</v>
      </c>
      <c r="AB15" s="21">
        <v>1.32052246731505</v>
      </c>
      <c r="AC15" s="11">
        <v>900.05</v>
      </c>
      <c r="AD15" s="11">
        <v>18.0932064329619</v>
      </c>
      <c r="AE15" s="11" t="s">
        <v>39</v>
      </c>
      <c r="AF15" s="3">
        <v>44.05</v>
      </c>
      <c r="AG15" s="3">
        <v>45.709680271628002</v>
      </c>
      <c r="AH15" s="3" t="s">
        <v>39</v>
      </c>
      <c r="AI15" s="5">
        <v>11.012</v>
      </c>
      <c r="AJ15" s="5">
        <v>116.983387625752</v>
      </c>
      <c r="AK15" s="5" t="s">
        <v>39</v>
      </c>
      <c r="AL15" s="3">
        <v>475.55099999999999</v>
      </c>
      <c r="AM15" s="3">
        <v>24.009389538303299</v>
      </c>
      <c r="AN15" s="3" t="s">
        <v>39</v>
      </c>
      <c r="AO15" s="5">
        <v>23.026</v>
      </c>
      <c r="AP15" s="5">
        <v>74.048449666310205</v>
      </c>
      <c r="AQ15" s="5" t="s">
        <v>39</v>
      </c>
      <c r="AR15" s="3">
        <v>284.32600000000002</v>
      </c>
      <c r="AS15" s="3">
        <v>4.0627843778308803E-2</v>
      </c>
      <c r="AT15" s="3"/>
      <c r="AU15" s="3">
        <v>30.026235909686498</v>
      </c>
      <c r="AV15" s="3">
        <v>4.0627843778308803E-2</v>
      </c>
      <c r="AW15" s="5">
        <v>150.17099999999999</v>
      </c>
      <c r="AX15" s="5"/>
      <c r="AY15" s="5"/>
      <c r="AZ15" s="5">
        <v>19.373230853573499</v>
      </c>
      <c r="BA15" s="5">
        <v>2.6220179358451501E-2</v>
      </c>
      <c r="BB15" s="3">
        <v>36.040999999999997</v>
      </c>
      <c r="BC15" s="3"/>
      <c r="BD15" s="3"/>
      <c r="BE15" s="3">
        <v>58.856249251040602</v>
      </c>
      <c r="BF15" s="3">
        <v>1.6421900938943499E-2</v>
      </c>
      <c r="BG15" s="5">
        <v>2.0019999999999998</v>
      </c>
      <c r="BH15" s="5"/>
      <c r="BI15" s="5"/>
      <c r="BJ15" s="5">
        <v>316.22776601683802</v>
      </c>
      <c r="BK15" s="5">
        <v>4.5544923856713198E-3</v>
      </c>
      <c r="BL15" s="3">
        <v>26.029</v>
      </c>
      <c r="BM15" s="3"/>
      <c r="BN15" s="3"/>
      <c r="BO15" s="3">
        <v>72.978927939337197</v>
      </c>
      <c r="BP15" s="3">
        <v>7.1129688967323896E-3</v>
      </c>
      <c r="BQ15" s="5">
        <v>3.0030000000000001</v>
      </c>
      <c r="BR15" s="5"/>
      <c r="BS15" s="5"/>
      <c r="BT15" s="5">
        <v>224.98285257018401</v>
      </c>
      <c r="BU15" s="5">
        <v>4.0614239314434898E-3</v>
      </c>
    </row>
    <row r="16" spans="1:73" x14ac:dyDescent="0.25">
      <c r="A16" s="2"/>
      <c r="B16" s="2" t="b">
        <v>0</v>
      </c>
      <c r="C16" s="2" t="s">
        <v>43</v>
      </c>
      <c r="D16" s="6">
        <v>43418.4913773148</v>
      </c>
      <c r="E16" s="4" t="s">
        <v>104</v>
      </c>
      <c r="F16" s="5" t="s">
        <v>168</v>
      </c>
      <c r="G16" s="2" t="s">
        <v>47</v>
      </c>
      <c r="H16" s="3">
        <v>32812.864000000001</v>
      </c>
      <c r="I16" s="3">
        <v>1.9767636264680299</v>
      </c>
      <c r="J16" s="3">
        <v>105.734833528949</v>
      </c>
      <c r="K16" s="5">
        <v>442810.84299999999</v>
      </c>
      <c r="L16" s="5">
        <v>0.84463130845843004</v>
      </c>
      <c r="M16" s="5">
        <v>106.60898286658799</v>
      </c>
      <c r="N16" s="55">
        <v>16897993.024</v>
      </c>
      <c r="O16" s="3">
        <v>0.497993984534356</v>
      </c>
      <c r="P16" s="3">
        <v>127.931568445626</v>
      </c>
      <c r="Q16" s="9">
        <v>6083083.1490000002</v>
      </c>
      <c r="R16" s="9">
        <v>0.41566334753859602</v>
      </c>
      <c r="S16" s="9">
        <v>125.41060641977199</v>
      </c>
      <c r="T16" s="3">
        <v>2591226.0329999998</v>
      </c>
      <c r="U16" s="3">
        <v>0.44059358977388502</v>
      </c>
      <c r="V16" s="3">
        <v>125.625585794231</v>
      </c>
      <c r="W16" s="9">
        <v>1468617.331</v>
      </c>
      <c r="X16" s="9">
        <v>0.97321948483281095</v>
      </c>
      <c r="Y16" s="9">
        <v>12.5438052233914</v>
      </c>
      <c r="Z16" s="21">
        <v>341656.62199999997</v>
      </c>
      <c r="AA16" s="21">
        <v>0.80534731581954899</v>
      </c>
      <c r="AB16" s="21">
        <v>13.411951880231401</v>
      </c>
      <c r="AC16" s="11">
        <v>15167978.788000001</v>
      </c>
      <c r="AD16" s="11">
        <v>0.72668175255701595</v>
      </c>
      <c r="AE16" s="11">
        <v>125.72385701638601</v>
      </c>
      <c r="AF16" s="3">
        <v>1593451.997</v>
      </c>
      <c r="AG16" s="3">
        <v>0.44796014953456398</v>
      </c>
      <c r="AH16" s="3">
        <v>12.542348270419399</v>
      </c>
      <c r="AI16" s="5">
        <v>950382.48600000003</v>
      </c>
      <c r="AJ16" s="5">
        <v>0.67385822463699097</v>
      </c>
      <c r="AK16" s="5">
        <v>12.5394780176272</v>
      </c>
      <c r="AL16" s="3">
        <v>4278089.6730000004</v>
      </c>
      <c r="AM16" s="3">
        <v>2.2618624717734002</v>
      </c>
      <c r="AN16" s="3">
        <v>125.004207411113</v>
      </c>
      <c r="AO16" s="5">
        <v>837080.076</v>
      </c>
      <c r="AP16" s="5">
        <v>0.50174832747569897</v>
      </c>
      <c r="AQ16" s="5">
        <v>12.577563181648101</v>
      </c>
      <c r="AR16" s="3">
        <v>891991.01100000006</v>
      </c>
      <c r="AS16" s="3">
        <v>127.458169307639</v>
      </c>
      <c r="AT16" s="3"/>
      <c r="AU16" s="3">
        <v>0.83812955777520604</v>
      </c>
      <c r="AV16" s="3">
        <v>127.458169307639</v>
      </c>
      <c r="AW16" s="5">
        <v>736934.29700000002</v>
      </c>
      <c r="AX16" s="5"/>
      <c r="AY16" s="5"/>
      <c r="AZ16" s="5">
        <v>0.59068918265882697</v>
      </c>
      <c r="BA16" s="5">
        <v>128.670312129069</v>
      </c>
      <c r="BB16" s="3">
        <v>201225.796</v>
      </c>
      <c r="BC16" s="3"/>
      <c r="BD16" s="3"/>
      <c r="BE16" s="3">
        <v>1.5137035233442699</v>
      </c>
      <c r="BF16" s="3">
        <v>91.687524992981807</v>
      </c>
      <c r="BG16" s="5">
        <v>38506.457000000002</v>
      </c>
      <c r="BH16" s="5"/>
      <c r="BI16" s="5"/>
      <c r="BJ16" s="5">
        <v>1.27969614026754</v>
      </c>
      <c r="BK16" s="5">
        <v>87.601081521318804</v>
      </c>
      <c r="BL16" s="3">
        <v>328521.17</v>
      </c>
      <c r="BM16" s="3"/>
      <c r="BN16" s="3"/>
      <c r="BO16" s="3">
        <v>1.8735675323001499</v>
      </c>
      <c r="BP16" s="3">
        <v>89.7752838805999</v>
      </c>
      <c r="BQ16" s="5">
        <v>64388.131000000001</v>
      </c>
      <c r="BR16" s="5"/>
      <c r="BS16" s="5"/>
      <c r="BT16" s="5">
        <v>2.4156755407626598</v>
      </c>
      <c r="BU16" s="5">
        <v>87.082083298141299</v>
      </c>
    </row>
    <row r="17" spans="1:73" x14ac:dyDescent="0.25">
      <c r="A17" s="2"/>
      <c r="B17" s="2" t="b">
        <v>0</v>
      </c>
      <c r="C17" s="2" t="s">
        <v>93</v>
      </c>
      <c r="D17" s="6">
        <v>43418.494988425897</v>
      </c>
      <c r="E17" s="4" t="s">
        <v>33</v>
      </c>
      <c r="F17" s="5" t="s">
        <v>154</v>
      </c>
      <c r="G17" s="2" t="s">
        <v>42</v>
      </c>
      <c r="H17" s="3">
        <v>1139.3320000000001</v>
      </c>
      <c r="I17" s="3">
        <v>12.3437659381296</v>
      </c>
      <c r="J17" s="3">
        <v>132.64483252457401</v>
      </c>
      <c r="K17" s="5">
        <v>27818.714</v>
      </c>
      <c r="L17" s="5">
        <v>1.1792902932707701</v>
      </c>
      <c r="M17" s="5">
        <v>126.801250575151</v>
      </c>
      <c r="N17" s="55">
        <v>5805255.2850000001</v>
      </c>
      <c r="O17" s="3">
        <v>0.689873872963083</v>
      </c>
      <c r="P17" s="3" t="s">
        <v>39</v>
      </c>
      <c r="Q17" s="9">
        <v>12563.608</v>
      </c>
      <c r="R17" s="9">
        <v>5.00387298921338</v>
      </c>
      <c r="S17" s="9" t="s">
        <v>39</v>
      </c>
      <c r="T17" s="3">
        <v>4711.9809999999998</v>
      </c>
      <c r="U17" s="3">
        <v>7.4429047288897401</v>
      </c>
      <c r="V17" s="3" t="s">
        <v>39</v>
      </c>
      <c r="W17" s="9">
        <v>414.476</v>
      </c>
      <c r="X17" s="9">
        <v>15.9499329550006</v>
      </c>
      <c r="Y17" s="9" t="s">
        <v>39</v>
      </c>
      <c r="Z17" s="21">
        <v>811.93600000000004</v>
      </c>
      <c r="AA17" s="21">
        <v>21.502990970368401</v>
      </c>
      <c r="AB17" s="21" t="s">
        <v>39</v>
      </c>
      <c r="AC17" s="11">
        <v>2270.7199999999998</v>
      </c>
      <c r="AD17" s="11">
        <v>29.580575920780699</v>
      </c>
      <c r="AE17" s="11" t="s">
        <v>39</v>
      </c>
      <c r="AF17" s="3">
        <v>264.30500000000001</v>
      </c>
      <c r="AG17" s="3">
        <v>32.053676096686097</v>
      </c>
      <c r="AH17" s="3" t="s">
        <v>39</v>
      </c>
      <c r="AI17" s="5">
        <v>121.139</v>
      </c>
      <c r="AJ17" s="5">
        <v>57.9761620729982</v>
      </c>
      <c r="AK17" s="5" t="s">
        <v>39</v>
      </c>
      <c r="AL17" s="3">
        <v>1634.9639999999999</v>
      </c>
      <c r="AM17" s="3">
        <v>9.7553073490128508</v>
      </c>
      <c r="AN17" s="3" t="s">
        <v>39</v>
      </c>
      <c r="AO17" s="5">
        <v>120.13800000000001</v>
      </c>
      <c r="AP17" s="5">
        <v>52.1167955451754</v>
      </c>
      <c r="AQ17" s="5" t="s">
        <v>39</v>
      </c>
      <c r="AR17" s="3">
        <v>256.29700000000003</v>
      </c>
      <c r="AS17" s="3">
        <v>3.6622730516552203E-2</v>
      </c>
      <c r="AT17" s="3"/>
      <c r="AU17" s="3">
        <v>21.253710933592298</v>
      </c>
      <c r="AV17" s="3">
        <v>3.6622730516552203E-2</v>
      </c>
      <c r="AW17" s="5">
        <v>150.16999999999999</v>
      </c>
      <c r="AX17" s="5"/>
      <c r="AY17" s="5"/>
      <c r="AZ17" s="5">
        <v>44.557011359063097</v>
      </c>
      <c r="BA17" s="5">
        <v>2.62200047563022E-2</v>
      </c>
      <c r="BB17" s="3">
        <v>29.032</v>
      </c>
      <c r="BC17" s="3"/>
      <c r="BD17" s="3"/>
      <c r="BE17" s="3">
        <v>73.516624773486996</v>
      </c>
      <c r="BF17" s="3">
        <v>1.3228285232357801E-2</v>
      </c>
      <c r="BG17" s="5">
        <v>0</v>
      </c>
      <c r="BH17" s="5"/>
      <c r="BI17" s="5"/>
      <c r="BJ17" s="5" t="s">
        <v>46</v>
      </c>
      <c r="BK17" s="5">
        <v>0</v>
      </c>
      <c r="BL17" s="3">
        <v>37.04</v>
      </c>
      <c r="BM17" s="3"/>
      <c r="BN17" s="3"/>
      <c r="BO17" s="3">
        <v>54.133530837914499</v>
      </c>
      <c r="BP17" s="3">
        <v>1.0121955047637901E-2</v>
      </c>
      <c r="BQ17" s="5">
        <v>7.008</v>
      </c>
      <c r="BR17" s="5"/>
      <c r="BS17" s="5"/>
      <c r="BT17" s="5">
        <v>191.082356916121</v>
      </c>
      <c r="BU17" s="5">
        <v>9.4780082955564296E-3</v>
      </c>
    </row>
    <row r="18" spans="1:73" x14ac:dyDescent="0.25">
      <c r="A18" s="2"/>
      <c r="B18" s="2" t="b">
        <v>0</v>
      </c>
      <c r="C18" s="2" t="s">
        <v>117</v>
      </c>
      <c r="D18" s="6">
        <v>43418.498576388898</v>
      </c>
      <c r="E18" s="4" t="s">
        <v>33</v>
      </c>
      <c r="F18" s="5" t="s">
        <v>154</v>
      </c>
      <c r="G18" s="2" t="s">
        <v>42</v>
      </c>
      <c r="H18" s="3">
        <v>1184.3800000000001</v>
      </c>
      <c r="I18" s="3">
        <v>9.4553418696615594</v>
      </c>
      <c r="J18" s="3">
        <v>132.606559507382</v>
      </c>
      <c r="K18" s="5">
        <v>27553.024000000001</v>
      </c>
      <c r="L18" s="5">
        <v>2.1142592744484401</v>
      </c>
      <c r="M18" s="5">
        <v>126.81417825072</v>
      </c>
      <c r="N18" s="55">
        <v>5761856.4680000003</v>
      </c>
      <c r="O18" s="3">
        <v>0.65923819902608605</v>
      </c>
      <c r="P18" s="3" t="s">
        <v>39</v>
      </c>
      <c r="Q18" s="9">
        <v>12149.870999999999</v>
      </c>
      <c r="R18" s="9">
        <v>3.8335632819074701</v>
      </c>
      <c r="S18" s="9" t="s">
        <v>39</v>
      </c>
      <c r="T18" s="3">
        <v>4760.0140000000001</v>
      </c>
      <c r="U18" s="3">
        <v>4.15888828904645</v>
      </c>
      <c r="V18" s="3" t="s">
        <v>39</v>
      </c>
      <c r="W18" s="9">
        <v>251.28700000000001</v>
      </c>
      <c r="X18" s="9">
        <v>37.678699581098499</v>
      </c>
      <c r="Y18" s="9" t="s">
        <v>39</v>
      </c>
      <c r="Z18" s="21">
        <v>757.87300000000005</v>
      </c>
      <c r="AA18" s="21">
        <v>15.2548836231718</v>
      </c>
      <c r="AB18" s="21" t="s">
        <v>39</v>
      </c>
      <c r="AC18" s="11">
        <v>670.78</v>
      </c>
      <c r="AD18" s="11">
        <v>19.763469921923502</v>
      </c>
      <c r="AE18" s="11" t="s">
        <v>39</v>
      </c>
      <c r="AF18" s="3">
        <v>123.14400000000001</v>
      </c>
      <c r="AG18" s="3">
        <v>43.372111383883798</v>
      </c>
      <c r="AH18" s="3" t="s">
        <v>39</v>
      </c>
      <c r="AI18" s="5">
        <v>8.0079999999999991</v>
      </c>
      <c r="AJ18" s="5">
        <v>114.867072934085</v>
      </c>
      <c r="AK18" s="5" t="s">
        <v>39</v>
      </c>
      <c r="AL18" s="3">
        <v>766.90099999999995</v>
      </c>
      <c r="AM18" s="3">
        <v>11.599595640336</v>
      </c>
      <c r="AN18" s="3" t="s">
        <v>39</v>
      </c>
      <c r="AO18" s="5">
        <v>9.0090000000000003</v>
      </c>
      <c r="AP18" s="5">
        <v>142.964881967547</v>
      </c>
      <c r="AQ18" s="5" t="s">
        <v>39</v>
      </c>
      <c r="AR18" s="3">
        <v>122.14100000000001</v>
      </c>
      <c r="AS18" s="3">
        <v>1.7452942984202701E-2</v>
      </c>
      <c r="AT18" s="3"/>
      <c r="AU18" s="3">
        <v>25.280788193730999</v>
      </c>
      <c r="AV18" s="3">
        <v>1.7452942984202701E-2</v>
      </c>
      <c r="AW18" s="5">
        <v>121.13800000000001</v>
      </c>
      <c r="AX18" s="5"/>
      <c r="AY18" s="5"/>
      <c r="AZ18" s="5">
        <v>37.862457952063302</v>
      </c>
      <c r="BA18" s="5">
        <v>2.1150955158613201E-2</v>
      </c>
      <c r="BB18" s="3">
        <v>14.016</v>
      </c>
      <c r="BC18" s="3"/>
      <c r="BD18" s="3"/>
      <c r="BE18" s="3">
        <v>151.34104659796299</v>
      </c>
      <c r="BF18" s="3">
        <v>6.3863201231994801E-3</v>
      </c>
      <c r="BG18" s="5">
        <v>0</v>
      </c>
      <c r="BH18" s="5"/>
      <c r="BI18" s="5"/>
      <c r="BJ18" s="5" t="s">
        <v>46</v>
      </c>
      <c r="BK18" s="5">
        <v>0</v>
      </c>
      <c r="BL18" s="3">
        <v>4.0039999999999996</v>
      </c>
      <c r="BM18" s="3"/>
      <c r="BN18" s="3"/>
      <c r="BO18" s="3">
        <v>210.81851067789199</v>
      </c>
      <c r="BP18" s="3">
        <v>1.0941767821474699E-3</v>
      </c>
      <c r="BQ18" s="5">
        <v>0</v>
      </c>
      <c r="BR18" s="5"/>
      <c r="BS18" s="5"/>
      <c r="BT18" s="5" t="s">
        <v>46</v>
      </c>
      <c r="BU18" s="5">
        <v>0</v>
      </c>
    </row>
    <row r="19" spans="1:73" x14ac:dyDescent="0.25">
      <c r="A19" s="2"/>
      <c r="B19" s="2" t="b">
        <v>0</v>
      </c>
      <c r="C19" s="2" t="s">
        <v>85</v>
      </c>
      <c r="D19" s="6">
        <v>43418.502152777801</v>
      </c>
      <c r="E19" s="4" t="s">
        <v>33</v>
      </c>
      <c r="F19" s="5" t="s">
        <v>154</v>
      </c>
      <c r="G19" s="2" t="s">
        <v>42</v>
      </c>
      <c r="H19" s="3">
        <v>1135.3320000000001</v>
      </c>
      <c r="I19" s="3">
        <v>13.9015425959286</v>
      </c>
      <c r="J19" s="3">
        <v>132.64823094556399</v>
      </c>
      <c r="K19" s="5">
        <v>27168.198</v>
      </c>
      <c r="L19" s="5">
        <v>1.42746306698494</v>
      </c>
      <c r="M19" s="5">
        <v>126.832902725403</v>
      </c>
      <c r="N19" s="55">
        <v>5772144.2400000002</v>
      </c>
      <c r="O19" s="3">
        <v>0.612162046777604</v>
      </c>
      <c r="P19" s="3" t="s">
        <v>39</v>
      </c>
      <c r="Q19" s="9">
        <v>12416.332</v>
      </c>
      <c r="R19" s="9">
        <v>4.6603256697463902</v>
      </c>
      <c r="S19" s="9" t="s">
        <v>39</v>
      </c>
      <c r="T19" s="3">
        <v>4833.174</v>
      </c>
      <c r="U19" s="3">
        <v>4.4908504595515799</v>
      </c>
      <c r="V19" s="3" t="s">
        <v>39</v>
      </c>
      <c r="W19" s="9">
        <v>227.25899999999999</v>
      </c>
      <c r="X19" s="9">
        <v>19.151894196312199</v>
      </c>
      <c r="Y19" s="9" t="s">
        <v>39</v>
      </c>
      <c r="Z19" s="21">
        <v>885.03300000000002</v>
      </c>
      <c r="AA19" s="21">
        <v>12.6568315302664</v>
      </c>
      <c r="AB19" s="21" t="s">
        <v>39</v>
      </c>
      <c r="AC19" s="11">
        <v>555.64300000000003</v>
      </c>
      <c r="AD19" s="11">
        <v>20.213513281047</v>
      </c>
      <c r="AE19" s="11" t="s">
        <v>39</v>
      </c>
      <c r="AF19" s="3">
        <v>60.067999999999998</v>
      </c>
      <c r="AG19" s="3">
        <v>46.483544946695403</v>
      </c>
      <c r="AH19" s="3" t="s">
        <v>39</v>
      </c>
      <c r="AI19" s="5">
        <v>6.0069999999999997</v>
      </c>
      <c r="AJ19" s="5">
        <v>224.99198889232801</v>
      </c>
      <c r="AK19" s="5" t="s">
        <v>39</v>
      </c>
      <c r="AL19" s="3">
        <v>662.779</v>
      </c>
      <c r="AM19" s="3">
        <v>15.1351000615127</v>
      </c>
      <c r="AN19" s="3" t="s">
        <v>39</v>
      </c>
      <c r="AO19" s="5">
        <v>3.0030000000000001</v>
      </c>
      <c r="AP19" s="5">
        <v>224.98285257018401</v>
      </c>
      <c r="AQ19" s="5" t="s">
        <v>39</v>
      </c>
      <c r="AR19" s="3">
        <v>112.13</v>
      </c>
      <c r="AS19" s="3">
        <v>1.60224535317268E-2</v>
      </c>
      <c r="AT19" s="3"/>
      <c r="AU19" s="3">
        <v>36.160082055920398</v>
      </c>
      <c r="AV19" s="3">
        <v>1.60224535317268E-2</v>
      </c>
      <c r="AW19" s="5">
        <v>108.123</v>
      </c>
      <c r="AX19" s="5"/>
      <c r="AY19" s="5"/>
      <c r="AZ19" s="5">
        <v>43.822596176218198</v>
      </c>
      <c r="BA19" s="5">
        <v>1.88785081858272E-2</v>
      </c>
      <c r="BB19" s="3">
        <v>5.0060000000000002</v>
      </c>
      <c r="BC19" s="3"/>
      <c r="BD19" s="3"/>
      <c r="BE19" s="3">
        <v>253.86959593490599</v>
      </c>
      <c r="BF19" s="3">
        <v>2.2809587997100898E-3</v>
      </c>
      <c r="BG19" s="5">
        <v>0</v>
      </c>
      <c r="BH19" s="5"/>
      <c r="BI19" s="5"/>
      <c r="BJ19" s="5" t="s">
        <v>46</v>
      </c>
      <c r="BK19" s="5">
        <v>0</v>
      </c>
      <c r="BL19" s="3">
        <v>9.0090000000000003</v>
      </c>
      <c r="BM19" s="3"/>
      <c r="BN19" s="3"/>
      <c r="BO19" s="3">
        <v>122.27832606829</v>
      </c>
      <c r="BP19" s="3">
        <v>2.4618977598318101E-3</v>
      </c>
      <c r="BQ19" s="5">
        <v>4.0039999999999996</v>
      </c>
      <c r="BR19" s="5"/>
      <c r="BS19" s="5"/>
      <c r="BT19" s="5">
        <v>174.80147469502501</v>
      </c>
      <c r="BU19" s="5">
        <v>5.4152319085913198E-3</v>
      </c>
    </row>
    <row r="20" spans="1:73" x14ac:dyDescent="0.25">
      <c r="A20" s="2"/>
      <c r="B20" s="2" t="b">
        <v>0</v>
      </c>
      <c r="C20" s="2" t="s">
        <v>159</v>
      </c>
      <c r="D20" s="6">
        <v>43418.5057407407</v>
      </c>
      <c r="E20" s="4" t="s">
        <v>33</v>
      </c>
      <c r="F20" s="5" t="s">
        <v>154</v>
      </c>
      <c r="G20" s="2" t="s">
        <v>176</v>
      </c>
      <c r="H20" s="3">
        <v>2215.6570000000002</v>
      </c>
      <c r="I20" s="3">
        <v>8.3061004618053609</v>
      </c>
      <c r="J20" s="3">
        <v>131.73038115650499</v>
      </c>
      <c r="K20" s="5">
        <v>43616.351000000002</v>
      </c>
      <c r="L20" s="5">
        <v>2.0263713536841599</v>
      </c>
      <c r="M20" s="5">
        <v>126.032585115795</v>
      </c>
      <c r="N20" s="55">
        <v>5811838.4139999999</v>
      </c>
      <c r="O20" s="3">
        <v>0.30071321768021397</v>
      </c>
      <c r="P20" s="3" t="s">
        <v>39</v>
      </c>
      <c r="Q20" s="9">
        <v>30455.263999999999</v>
      </c>
      <c r="R20" s="9">
        <v>8.9865200712289894</v>
      </c>
      <c r="S20" s="9" t="s">
        <v>39</v>
      </c>
      <c r="T20" s="3">
        <v>11004.4</v>
      </c>
      <c r="U20" s="3">
        <v>4.3994635546156502</v>
      </c>
      <c r="V20" s="3" t="s">
        <v>39</v>
      </c>
      <c r="W20" s="9">
        <v>285.32799999999997</v>
      </c>
      <c r="X20" s="9">
        <v>24.880149372789699</v>
      </c>
      <c r="Y20" s="9" t="s">
        <v>39</v>
      </c>
      <c r="Z20" s="21">
        <v>3197.9140000000002</v>
      </c>
      <c r="AA20" s="21">
        <v>5.8618179682798797</v>
      </c>
      <c r="AB20" s="21" t="s">
        <v>39</v>
      </c>
      <c r="AC20" s="11">
        <v>1370.6179999999999</v>
      </c>
      <c r="AD20" s="11">
        <v>10.4243179950931</v>
      </c>
      <c r="AE20" s="11" t="s">
        <v>39</v>
      </c>
      <c r="AF20" s="3">
        <v>113.128</v>
      </c>
      <c r="AG20" s="3">
        <v>46.279381031326501</v>
      </c>
      <c r="AH20" s="3" t="s">
        <v>39</v>
      </c>
      <c r="AI20" s="5">
        <v>4.0039999999999996</v>
      </c>
      <c r="AJ20" s="5">
        <v>210.81851067789199</v>
      </c>
      <c r="AK20" s="5" t="s">
        <v>39</v>
      </c>
      <c r="AL20" s="3">
        <v>1387.65</v>
      </c>
      <c r="AM20" s="3">
        <v>8.4841009463459809</v>
      </c>
      <c r="AN20" s="3" t="s">
        <v>39</v>
      </c>
      <c r="AO20" s="5">
        <v>7.0069999999999997</v>
      </c>
      <c r="AP20" s="5">
        <v>165.643115532629</v>
      </c>
      <c r="AQ20" s="5" t="s">
        <v>39</v>
      </c>
      <c r="AR20" s="3">
        <v>896085.21799999999</v>
      </c>
      <c r="AS20" s="3">
        <v>128.043197769306</v>
      </c>
      <c r="AT20" s="3">
        <v>4.9218665909958235</v>
      </c>
      <c r="AU20" s="3">
        <v>0.53895623427864503</v>
      </c>
      <c r="AV20" s="3">
        <f>(AS20/AT20)*5</f>
        <v>130.07585171401354</v>
      </c>
      <c r="AW20" s="5">
        <v>726517.37100000004</v>
      </c>
      <c r="AX20" s="5"/>
      <c r="AY20" s="5"/>
      <c r="AZ20" s="5">
        <v>1.03279763545318</v>
      </c>
      <c r="BA20" s="5">
        <v>126.851494460653</v>
      </c>
      <c r="BB20" s="3">
        <v>209340.98199999999</v>
      </c>
      <c r="BC20" s="3"/>
      <c r="BD20" s="3"/>
      <c r="BE20" s="3">
        <v>1.2530655170548299</v>
      </c>
      <c r="BF20" s="3">
        <v>95.385168804005403</v>
      </c>
      <c r="BG20" s="5">
        <v>41539.724999999999</v>
      </c>
      <c r="BH20" s="5"/>
      <c r="BI20" s="5"/>
      <c r="BJ20" s="5">
        <v>2.5787448716815602</v>
      </c>
      <c r="BK20" s="5">
        <v>94.501678928761606</v>
      </c>
      <c r="BL20" s="3">
        <v>350138.06199999998</v>
      </c>
      <c r="BM20" s="3"/>
      <c r="BN20" s="3"/>
      <c r="BO20" s="3">
        <v>0.53566048987743597</v>
      </c>
      <c r="BP20" s="3">
        <v>95.682551944683198</v>
      </c>
      <c r="BQ20" s="5">
        <v>69151.888999999996</v>
      </c>
      <c r="BR20" s="5"/>
      <c r="BS20" s="5"/>
      <c r="BT20" s="5">
        <v>1.4822480238126901</v>
      </c>
      <c r="BU20" s="5">
        <v>93.524854108932303</v>
      </c>
    </row>
    <row r="21" spans="1:73" x14ac:dyDescent="0.25">
      <c r="A21" s="2"/>
      <c r="B21" s="2" t="b">
        <v>0</v>
      </c>
      <c r="C21" s="2" t="s">
        <v>61</v>
      </c>
      <c r="D21" s="6">
        <v>43418.5093402778</v>
      </c>
      <c r="E21" s="4" t="s">
        <v>33</v>
      </c>
      <c r="F21" s="5" t="s">
        <v>154</v>
      </c>
      <c r="G21" s="2" t="s">
        <v>42</v>
      </c>
      <c r="H21" s="3">
        <v>1065.2529999999999</v>
      </c>
      <c r="I21" s="3">
        <v>13.2343327519481</v>
      </c>
      <c r="J21" s="3">
        <v>132.70777043170699</v>
      </c>
      <c r="K21" s="5">
        <v>26532.431</v>
      </c>
      <c r="L21" s="5">
        <v>2.1935435808557799</v>
      </c>
      <c r="M21" s="5">
        <v>126.863837233716</v>
      </c>
      <c r="N21" s="55">
        <v>5811715.2599999998</v>
      </c>
      <c r="O21" s="3">
        <v>0.520952814572747</v>
      </c>
      <c r="P21" s="3" t="s">
        <v>39</v>
      </c>
      <c r="Q21" s="9">
        <v>11741.079</v>
      </c>
      <c r="R21" s="9">
        <v>3.7545756592425099</v>
      </c>
      <c r="S21" s="9" t="s">
        <v>39</v>
      </c>
      <c r="T21" s="3">
        <v>4667.8990000000003</v>
      </c>
      <c r="U21" s="3">
        <v>4.7865259238382203</v>
      </c>
      <c r="V21" s="3" t="s">
        <v>39</v>
      </c>
      <c r="W21" s="9">
        <v>239.273</v>
      </c>
      <c r="X21" s="9">
        <v>32.497241111657701</v>
      </c>
      <c r="Y21" s="9" t="s">
        <v>39</v>
      </c>
      <c r="Z21" s="21">
        <v>804.93299999999999</v>
      </c>
      <c r="AA21" s="21">
        <v>12.2606373959694</v>
      </c>
      <c r="AB21" s="21" t="s">
        <v>39</v>
      </c>
      <c r="AC21" s="11">
        <v>596.68499999999995</v>
      </c>
      <c r="AD21" s="11">
        <v>15.644681897884601</v>
      </c>
      <c r="AE21" s="11" t="s">
        <v>39</v>
      </c>
      <c r="AF21" s="3">
        <v>54.063000000000002</v>
      </c>
      <c r="AG21" s="3">
        <v>60.606681285849</v>
      </c>
      <c r="AH21" s="3" t="s">
        <v>39</v>
      </c>
      <c r="AI21" s="5">
        <v>5.0060000000000002</v>
      </c>
      <c r="AJ21" s="5">
        <v>253.86959593490599</v>
      </c>
      <c r="AK21" s="5" t="s">
        <v>39</v>
      </c>
      <c r="AL21" s="3">
        <v>726.85299999999995</v>
      </c>
      <c r="AM21" s="3">
        <v>17.268102550621801</v>
      </c>
      <c r="AN21" s="3" t="s">
        <v>39</v>
      </c>
      <c r="AO21" s="5">
        <v>3.0030000000000001</v>
      </c>
      <c r="AP21" s="5">
        <v>224.98285257018401</v>
      </c>
      <c r="AQ21" s="5" t="s">
        <v>39</v>
      </c>
      <c r="AR21" s="3">
        <v>247.28299999999999</v>
      </c>
      <c r="AS21" s="3">
        <v>3.5334704153090299E-2</v>
      </c>
      <c r="AU21" s="3">
        <v>18.010086792671999</v>
      </c>
      <c r="AV21" s="3" t="e">
        <f t="shared" ref="AV21:AV80" si="0">(AS21/AT21)*5</f>
        <v>#DIV/0!</v>
      </c>
      <c r="AW21" s="5">
        <v>146.16499999999999</v>
      </c>
      <c r="AX21" s="5"/>
      <c r="AY21" s="5"/>
      <c r="AZ21" s="5">
        <v>23.770948288819898</v>
      </c>
      <c r="BA21" s="5">
        <v>2.55207231484645E-2</v>
      </c>
      <c r="BB21" s="3">
        <v>16.018000000000001</v>
      </c>
      <c r="BC21" s="3"/>
      <c r="BD21" s="3"/>
      <c r="BE21" s="3">
        <v>107.053730795109</v>
      </c>
      <c r="BF21" s="3">
        <v>7.2985213850891304E-3</v>
      </c>
      <c r="BG21" s="5">
        <v>3.0030000000000001</v>
      </c>
      <c r="BH21" s="5"/>
      <c r="BI21" s="5"/>
      <c r="BJ21" s="5">
        <v>224.98285257018401</v>
      </c>
      <c r="BK21" s="5">
        <v>6.8317385785069797E-3</v>
      </c>
      <c r="BL21" s="3">
        <v>38.042999999999999</v>
      </c>
      <c r="BM21" s="3"/>
      <c r="BN21" s="3"/>
      <c r="BO21" s="3">
        <v>40.776084785856803</v>
      </c>
      <c r="BP21" s="3">
        <v>1.0396045785024E-2</v>
      </c>
      <c r="BQ21" s="5">
        <v>5.0049999999999999</v>
      </c>
      <c r="BR21" s="5"/>
      <c r="BS21" s="5"/>
      <c r="BT21" s="5">
        <v>169.967317119759</v>
      </c>
      <c r="BU21" s="5">
        <v>6.7690398857391497E-3</v>
      </c>
    </row>
    <row r="22" spans="1:73" x14ac:dyDescent="0.25">
      <c r="A22" s="2"/>
      <c r="B22" s="2" t="b">
        <v>0</v>
      </c>
      <c r="C22" s="2" t="s">
        <v>113</v>
      </c>
      <c r="D22" s="6">
        <v>43418.512939814798</v>
      </c>
      <c r="E22" s="4" t="s">
        <v>33</v>
      </c>
      <c r="F22" s="5" t="s">
        <v>154</v>
      </c>
      <c r="G22" s="2" t="s">
        <v>36</v>
      </c>
      <c r="H22" s="3">
        <v>1366.6030000000001</v>
      </c>
      <c r="I22" s="3">
        <v>9.7879094508343201</v>
      </c>
      <c r="J22" s="3">
        <v>132.45174189035799</v>
      </c>
      <c r="K22" s="5">
        <v>31149.073</v>
      </c>
      <c r="L22" s="5">
        <v>1.77725521032213</v>
      </c>
      <c r="M22" s="5">
        <v>126.639205331894</v>
      </c>
      <c r="N22" s="55">
        <v>5884654.574</v>
      </c>
      <c r="O22" s="3">
        <v>0.61063414785188697</v>
      </c>
      <c r="P22" s="3" t="s">
        <v>39</v>
      </c>
      <c r="Q22" s="9">
        <v>30267.49</v>
      </c>
      <c r="R22" s="9">
        <v>2.3422477539925</v>
      </c>
      <c r="S22" s="9" t="s">
        <v>39</v>
      </c>
      <c r="T22" s="3">
        <v>11092.54</v>
      </c>
      <c r="U22" s="3">
        <v>2.98214072059932</v>
      </c>
      <c r="V22" s="3" t="s">
        <v>39</v>
      </c>
      <c r="W22" s="9">
        <v>352.40100000000001</v>
      </c>
      <c r="X22" s="9">
        <v>21.793081981106202</v>
      </c>
      <c r="Y22" s="9" t="s">
        <v>39</v>
      </c>
      <c r="Z22" s="21">
        <v>3676.5659999999998</v>
      </c>
      <c r="AA22" s="21">
        <v>3.8107552504817099</v>
      </c>
      <c r="AB22" s="21" t="s">
        <v>39</v>
      </c>
      <c r="AC22" s="11">
        <v>910.06299999999999</v>
      </c>
      <c r="AD22" s="11">
        <v>14.9457492031997</v>
      </c>
      <c r="AE22" s="11" t="s">
        <v>39</v>
      </c>
      <c r="AF22" s="3">
        <v>119.136</v>
      </c>
      <c r="AG22" s="3">
        <v>39.306530751605102</v>
      </c>
      <c r="AH22" s="3" t="s">
        <v>39</v>
      </c>
      <c r="AI22" s="5">
        <v>3.0030000000000001</v>
      </c>
      <c r="AJ22" s="5">
        <v>224.98285257018401</v>
      </c>
      <c r="AK22" s="5" t="s">
        <v>39</v>
      </c>
      <c r="AL22" s="3">
        <v>1413.682</v>
      </c>
      <c r="AM22" s="3">
        <v>13.0039314231836</v>
      </c>
      <c r="AN22" s="3" t="s">
        <v>39</v>
      </c>
      <c r="AO22" s="5">
        <v>5.0049999999999999</v>
      </c>
      <c r="AP22" s="5">
        <v>169.967317119759</v>
      </c>
      <c r="AQ22" s="5" t="s">
        <v>39</v>
      </c>
      <c r="AR22" s="3">
        <v>896926.57700000005</v>
      </c>
      <c r="AS22" s="3">
        <v>128.163421041232</v>
      </c>
      <c r="AT22" s="3">
        <v>4.9021293317288546</v>
      </c>
      <c r="AU22" s="3">
        <v>0.77335670243768095</v>
      </c>
      <c r="AV22" s="3">
        <f t="shared" si="0"/>
        <v>130.72219475289941</v>
      </c>
      <c r="AW22" s="5">
        <v>730750.14</v>
      </c>
      <c r="AX22" s="5"/>
      <c r="AY22" s="5"/>
      <c r="AZ22" s="5">
        <v>0.88218689973261699</v>
      </c>
      <c r="BA22" s="5">
        <v>127.590545025428</v>
      </c>
      <c r="BB22" s="3">
        <v>213469.764</v>
      </c>
      <c r="BC22" s="3"/>
      <c r="BD22" s="3"/>
      <c r="BE22" s="3">
        <v>0.87832441546218099</v>
      </c>
      <c r="BF22" s="3">
        <v>97.266427620422604</v>
      </c>
      <c r="BG22" s="5">
        <v>41237.262000000002</v>
      </c>
      <c r="BH22" s="5"/>
      <c r="BI22" s="5"/>
      <c r="BJ22" s="5">
        <v>1.50732516002415</v>
      </c>
      <c r="BK22" s="5">
        <v>93.813584308158497</v>
      </c>
      <c r="BL22" s="3">
        <v>353301.60399999999</v>
      </c>
      <c r="BM22" s="3"/>
      <c r="BN22" s="3"/>
      <c r="BO22" s="3">
        <v>0.59207395623877002</v>
      </c>
      <c r="BP22" s="3">
        <v>96.547055992072899</v>
      </c>
      <c r="BQ22" s="5">
        <v>69437.517000000007</v>
      </c>
      <c r="BR22" s="5"/>
      <c r="BS22" s="5"/>
      <c r="BT22" s="5">
        <v>2.1112058765686799</v>
      </c>
      <c r="BU22" s="5">
        <v>93.911153274663405</v>
      </c>
    </row>
    <row r="23" spans="1:73" x14ac:dyDescent="0.25">
      <c r="A23" s="2"/>
      <c r="B23" s="2" t="b">
        <v>0</v>
      </c>
      <c r="C23" s="2" t="s">
        <v>129</v>
      </c>
      <c r="D23" s="6">
        <v>43418.5165277778</v>
      </c>
      <c r="E23" s="4" t="s">
        <v>33</v>
      </c>
      <c r="F23" s="5" t="s">
        <v>154</v>
      </c>
      <c r="G23" s="2" t="s">
        <v>42</v>
      </c>
      <c r="H23" s="3">
        <v>1069.251</v>
      </c>
      <c r="I23" s="3">
        <v>10.179378795148599</v>
      </c>
      <c r="J23" s="3">
        <v>132.70437370992701</v>
      </c>
      <c r="K23" s="5">
        <v>26494.324000000001</v>
      </c>
      <c r="L23" s="5">
        <v>1.75281020018203</v>
      </c>
      <c r="M23" s="5">
        <v>126.865691405619</v>
      </c>
      <c r="N23" s="55">
        <v>5798024.4289999995</v>
      </c>
      <c r="O23" s="3">
        <v>0.70838013082305296</v>
      </c>
      <c r="P23" s="3" t="s">
        <v>39</v>
      </c>
      <c r="Q23" s="9">
        <v>11855.352999999999</v>
      </c>
      <c r="R23" s="9">
        <v>2.9227360211698299</v>
      </c>
      <c r="S23" s="9" t="s">
        <v>39</v>
      </c>
      <c r="T23" s="3">
        <v>4650.9049999999997</v>
      </c>
      <c r="U23" s="3">
        <v>5.6781316078374502</v>
      </c>
      <c r="V23" s="3" t="s">
        <v>39</v>
      </c>
      <c r="W23" s="9">
        <v>278.32</v>
      </c>
      <c r="X23" s="9">
        <v>26.424203600763899</v>
      </c>
      <c r="Y23" s="9" t="s">
        <v>39</v>
      </c>
      <c r="Z23" s="21">
        <v>819.95299999999997</v>
      </c>
      <c r="AA23" s="21">
        <v>12.7731648316188</v>
      </c>
      <c r="AB23" s="21" t="s">
        <v>39</v>
      </c>
      <c r="AC23" s="11">
        <v>571.66300000000001</v>
      </c>
      <c r="AD23" s="11">
        <v>15.345109801391899</v>
      </c>
      <c r="AE23" s="11" t="s">
        <v>39</v>
      </c>
      <c r="AF23" s="3">
        <v>49.055999999999997</v>
      </c>
      <c r="AG23" s="3">
        <v>40.188728333077798</v>
      </c>
      <c r="AH23" s="3" t="s">
        <v>39</v>
      </c>
      <c r="AI23" s="5">
        <v>3.0030000000000001</v>
      </c>
      <c r="AJ23" s="5">
        <v>161.01529717988299</v>
      </c>
      <c r="AK23" s="5" t="s">
        <v>39</v>
      </c>
      <c r="AL23" s="3">
        <v>543.63099999999997</v>
      </c>
      <c r="AM23" s="3">
        <v>20.3238494599861</v>
      </c>
      <c r="AN23" s="3" t="s">
        <v>39</v>
      </c>
      <c r="AO23" s="5">
        <v>4.0039999999999996</v>
      </c>
      <c r="AP23" s="5">
        <v>174.80147469502501</v>
      </c>
      <c r="AQ23" s="5" t="s">
        <v>39</v>
      </c>
      <c r="AR23" s="3">
        <v>289.33600000000001</v>
      </c>
      <c r="AS23" s="3">
        <v>4.1343731517486097E-2</v>
      </c>
      <c r="AU23" s="3">
        <v>30.580977672670599</v>
      </c>
      <c r="AV23" s="3" t="e">
        <f t="shared" si="0"/>
        <v>#DIV/0!</v>
      </c>
      <c r="AW23" s="5">
        <v>165.18799999999999</v>
      </c>
      <c r="AX23" s="5"/>
      <c r="AY23" s="5"/>
      <c r="AZ23" s="5">
        <v>20.0506991259393</v>
      </c>
      <c r="BA23" s="5">
        <v>2.8842179834081699E-2</v>
      </c>
      <c r="BB23" s="3">
        <v>26.027999999999999</v>
      </c>
      <c r="BC23" s="3"/>
      <c r="BD23" s="3"/>
      <c r="BE23" s="3">
        <v>65.877398709726094</v>
      </c>
      <c r="BF23" s="3">
        <v>1.18595276945374E-2</v>
      </c>
      <c r="BG23" s="5">
        <v>0</v>
      </c>
      <c r="BH23" s="5"/>
      <c r="BI23" s="5"/>
      <c r="BJ23" s="5" t="s">
        <v>46</v>
      </c>
      <c r="BK23" s="5">
        <v>0</v>
      </c>
      <c r="BL23" s="3">
        <v>51.06</v>
      </c>
      <c r="BM23" s="3"/>
      <c r="BN23" s="3"/>
      <c r="BO23" s="3">
        <v>55.803551053592201</v>
      </c>
      <c r="BP23" s="3">
        <v>1.39532134107018E-2</v>
      </c>
      <c r="BQ23" s="5">
        <v>2.0019999999999998</v>
      </c>
      <c r="BR23" s="5"/>
      <c r="BS23" s="5"/>
      <c r="BT23" s="5">
        <v>316.22776601683802</v>
      </c>
      <c r="BU23" s="5">
        <v>2.7076159542956599E-3</v>
      </c>
    </row>
    <row r="24" spans="1:73" x14ac:dyDescent="0.25">
      <c r="A24" s="2"/>
      <c r="B24" s="2" t="b">
        <v>0</v>
      </c>
      <c r="C24" s="2" t="s">
        <v>178</v>
      </c>
      <c r="D24" s="6">
        <v>43418.520104166702</v>
      </c>
      <c r="E24" s="4" t="s">
        <v>33</v>
      </c>
      <c r="F24" s="5" t="s">
        <v>154</v>
      </c>
      <c r="G24" s="2" t="s">
        <v>112</v>
      </c>
      <c r="H24" s="3">
        <v>1257.4680000000001</v>
      </c>
      <c r="I24" s="3">
        <v>11.539848027437399</v>
      </c>
      <c r="J24" s="3">
        <v>132.54446355904901</v>
      </c>
      <c r="K24" s="5">
        <v>29402.23</v>
      </c>
      <c r="L24" s="5">
        <v>3.2160182816602099</v>
      </c>
      <c r="M24" s="5">
        <v>126.724201453593</v>
      </c>
      <c r="N24" s="55">
        <v>6283725.8329999996</v>
      </c>
      <c r="O24" s="3">
        <v>0.69229125178243101</v>
      </c>
      <c r="P24" s="3" t="s">
        <v>39</v>
      </c>
      <c r="Q24" s="9">
        <v>256801.94</v>
      </c>
      <c r="R24" s="9">
        <v>1.1297343721520601</v>
      </c>
      <c r="S24" s="9">
        <v>3.1587537990366599</v>
      </c>
      <c r="T24" s="3">
        <v>95203.18</v>
      </c>
      <c r="U24" s="3">
        <v>1.49505758435842</v>
      </c>
      <c r="V24" s="3">
        <v>2.79405224793094</v>
      </c>
      <c r="W24" s="9">
        <v>29824.708999999999</v>
      </c>
      <c r="X24" s="9">
        <v>2.5797960218059499</v>
      </c>
      <c r="Y24" s="9">
        <v>0.24158965657857201</v>
      </c>
      <c r="Z24" s="21">
        <v>10179.472</v>
      </c>
      <c r="AA24" s="21">
        <v>4.4281159365088696</v>
      </c>
      <c r="AB24" s="21" t="s">
        <v>39</v>
      </c>
      <c r="AC24" s="11">
        <v>683.79499999999996</v>
      </c>
      <c r="AD24" s="11">
        <v>17.907911202792601</v>
      </c>
      <c r="AE24" s="11" t="s">
        <v>39</v>
      </c>
      <c r="AF24" s="3">
        <v>19669.917000000001</v>
      </c>
      <c r="AG24" s="3">
        <v>2.5063826523186301</v>
      </c>
      <c r="AH24" s="3">
        <v>0.14246889308671701</v>
      </c>
      <c r="AI24" s="5">
        <v>22222.145</v>
      </c>
      <c r="AJ24" s="5">
        <v>1.9819868062633299</v>
      </c>
      <c r="AK24" s="5">
        <v>0.285095085435215</v>
      </c>
      <c r="AL24" s="3">
        <v>910.06799999999998</v>
      </c>
      <c r="AM24" s="3">
        <v>17.491655216168301</v>
      </c>
      <c r="AN24" s="3" t="s">
        <v>39</v>
      </c>
      <c r="AO24" s="5">
        <v>164.191</v>
      </c>
      <c r="AP24" s="5">
        <v>26.841812556856599</v>
      </c>
      <c r="AQ24" s="5" t="s">
        <v>39</v>
      </c>
      <c r="AR24" s="3">
        <v>907833.63800000004</v>
      </c>
      <c r="AS24" s="3">
        <v>129.72195023092399</v>
      </c>
      <c r="AT24" s="3">
        <v>4.9035712709567072</v>
      </c>
      <c r="AU24" s="3">
        <v>0.87703508132024399</v>
      </c>
      <c r="AV24" s="3">
        <f t="shared" si="0"/>
        <v>132.27293238221324</v>
      </c>
      <c r="AW24" s="5">
        <v>738147.68900000001</v>
      </c>
      <c r="AX24" s="5"/>
      <c r="AY24" s="5"/>
      <c r="AZ24" s="5">
        <v>0.74137048276321804</v>
      </c>
      <c r="BA24" s="5">
        <v>128.88217298017901</v>
      </c>
      <c r="BB24" s="3">
        <v>214767.954</v>
      </c>
      <c r="BC24" s="3"/>
      <c r="BD24" s="3"/>
      <c r="BE24" s="3">
        <v>1.1553229511366301</v>
      </c>
      <c r="BF24" s="3">
        <v>97.857941384744507</v>
      </c>
      <c r="BG24" s="5">
        <v>41564.269</v>
      </c>
      <c r="BH24" s="5"/>
      <c r="BI24" s="5"/>
      <c r="BJ24" s="5">
        <v>1.2845037706057101</v>
      </c>
      <c r="BK24" s="5">
        <v>94.557515822424804</v>
      </c>
      <c r="BL24" s="3">
        <v>353873.277</v>
      </c>
      <c r="BM24" s="3"/>
      <c r="BN24" s="3"/>
      <c r="BO24" s="3">
        <v>0.97293631760148003</v>
      </c>
      <c r="BP24" s="3">
        <v>96.703277601358806</v>
      </c>
      <c r="BQ24" s="5">
        <v>69806.884000000005</v>
      </c>
      <c r="BR24" s="5"/>
      <c r="BS24" s="5"/>
      <c r="BT24" s="5">
        <v>2.2638403158323901</v>
      </c>
      <c r="BU24" s="5">
        <v>94.410705713319899</v>
      </c>
    </row>
    <row r="25" spans="1:73" x14ac:dyDescent="0.25">
      <c r="A25" s="2"/>
      <c r="B25" s="2" t="b">
        <v>0</v>
      </c>
      <c r="C25" s="2" t="s">
        <v>149</v>
      </c>
      <c r="D25" s="6">
        <v>43418.523692129602</v>
      </c>
      <c r="E25" s="4" t="s">
        <v>33</v>
      </c>
      <c r="F25" s="5" t="s">
        <v>154</v>
      </c>
      <c r="G25" s="2" t="s">
        <v>42</v>
      </c>
      <c r="H25" s="3">
        <v>1034.2049999999999</v>
      </c>
      <c r="I25" s="3">
        <v>13.5997478723281</v>
      </c>
      <c r="J25" s="3">
        <v>132.73414897543299</v>
      </c>
      <c r="K25" s="5">
        <v>25862.648000000001</v>
      </c>
      <c r="L25" s="5">
        <v>2.8705539616187199</v>
      </c>
      <c r="M25" s="5">
        <v>126.896426858187</v>
      </c>
      <c r="N25" s="55">
        <v>5805652.8059999999</v>
      </c>
      <c r="O25" s="3">
        <v>0.33177605120567599</v>
      </c>
      <c r="P25" s="3" t="s">
        <v>39</v>
      </c>
      <c r="Q25" s="9">
        <v>12064.71</v>
      </c>
      <c r="R25" s="9">
        <v>2.7025421858250902</v>
      </c>
      <c r="S25" s="9" t="s">
        <v>39</v>
      </c>
      <c r="T25" s="3">
        <v>4748.0079999999998</v>
      </c>
      <c r="U25" s="3">
        <v>6.5134655586403403</v>
      </c>
      <c r="V25" s="3" t="s">
        <v>39</v>
      </c>
      <c r="W25" s="9">
        <v>274.315</v>
      </c>
      <c r="X25" s="9">
        <v>19.856067362284701</v>
      </c>
      <c r="Y25" s="9" t="s">
        <v>39</v>
      </c>
      <c r="Z25" s="21">
        <v>815.94799999999998</v>
      </c>
      <c r="AA25" s="21">
        <v>17.556408386056201</v>
      </c>
      <c r="AB25" s="21" t="s">
        <v>39</v>
      </c>
      <c r="AC25" s="11">
        <v>636.73699999999997</v>
      </c>
      <c r="AD25" s="11">
        <v>10.059941624382001</v>
      </c>
      <c r="AE25" s="11" t="s">
        <v>39</v>
      </c>
      <c r="AF25" s="3">
        <v>41.045999999999999</v>
      </c>
      <c r="AG25" s="3">
        <v>72.222282266767905</v>
      </c>
      <c r="AH25" s="3" t="s">
        <v>39</v>
      </c>
      <c r="AI25" s="5">
        <v>6.0060000000000002</v>
      </c>
      <c r="AJ25" s="5">
        <v>179.16128329552299</v>
      </c>
      <c r="AK25" s="5" t="s">
        <v>39</v>
      </c>
      <c r="AL25" s="3">
        <v>509.59199999999998</v>
      </c>
      <c r="AM25" s="3">
        <v>18.786739924621099</v>
      </c>
      <c r="AN25" s="3" t="s">
        <v>39</v>
      </c>
      <c r="AO25" s="5">
        <v>8.0079999999999991</v>
      </c>
      <c r="AP25" s="5">
        <v>129.09944487358101</v>
      </c>
      <c r="AQ25" s="5" t="s">
        <v>39</v>
      </c>
      <c r="AR25" s="3">
        <v>271.31099999999998</v>
      </c>
      <c r="AS25" s="3">
        <v>3.8768107465855198E-2</v>
      </c>
      <c r="AU25" s="3">
        <v>16.994997636654301</v>
      </c>
      <c r="AV25" s="3" t="e">
        <f t="shared" si="0"/>
        <v>#DIV/0!</v>
      </c>
      <c r="AW25" s="5">
        <v>181.20699999999999</v>
      </c>
      <c r="AX25" s="5"/>
      <c r="AY25" s="5"/>
      <c r="AZ25" s="5">
        <v>19.740402957728701</v>
      </c>
      <c r="BA25" s="5">
        <v>3.1639131663283297E-2</v>
      </c>
      <c r="BB25" s="3">
        <v>30.033999999999999</v>
      </c>
      <c r="BC25" s="3"/>
      <c r="BD25" s="3"/>
      <c r="BE25" s="3">
        <v>81.653887399451406</v>
      </c>
      <c r="BF25" s="3">
        <v>1.36848415082886E-2</v>
      </c>
      <c r="BG25" s="5">
        <v>2.0019999999999998</v>
      </c>
      <c r="BH25" s="5"/>
      <c r="BI25" s="5"/>
      <c r="BJ25" s="5">
        <v>210.81851067789199</v>
      </c>
      <c r="BK25" s="5">
        <v>4.5544923856713198E-3</v>
      </c>
      <c r="BL25" s="3">
        <v>46.052</v>
      </c>
      <c r="BM25" s="3"/>
      <c r="BN25" s="3"/>
      <c r="BO25" s="3">
        <v>34.299905645982101</v>
      </c>
      <c r="BP25" s="3">
        <v>1.2584672620243599E-2</v>
      </c>
      <c r="BQ25" s="5">
        <v>3.0030000000000001</v>
      </c>
      <c r="BR25" s="5"/>
      <c r="BS25" s="5"/>
      <c r="BT25" s="5">
        <v>224.98285257018401</v>
      </c>
      <c r="BU25" s="5">
        <v>4.0614239314434898E-3</v>
      </c>
    </row>
    <row r="26" spans="1:73" x14ac:dyDescent="0.25">
      <c r="A26" s="2"/>
      <c r="B26" s="2" t="b">
        <v>0</v>
      </c>
      <c r="C26" s="2" t="s">
        <v>56</v>
      </c>
      <c r="D26" s="6">
        <v>43418.527280092603</v>
      </c>
      <c r="E26" s="4" t="s">
        <v>33</v>
      </c>
      <c r="F26" s="5" t="s">
        <v>154</v>
      </c>
      <c r="G26" s="2" t="s">
        <v>122</v>
      </c>
      <c r="H26" s="3">
        <v>3864.8090000000002</v>
      </c>
      <c r="I26" s="3">
        <v>7.2866182058333999</v>
      </c>
      <c r="J26" s="3">
        <v>130.32925296329799</v>
      </c>
      <c r="K26" s="5">
        <v>73253.100000000006</v>
      </c>
      <c r="L26" s="5">
        <v>1.83919723063611</v>
      </c>
      <c r="M26" s="5">
        <v>124.59055012765801</v>
      </c>
      <c r="N26" s="55">
        <v>9758184.9680000003</v>
      </c>
      <c r="O26" s="3">
        <v>0.31911460102468397</v>
      </c>
      <c r="P26" s="3">
        <v>35.729745534983302</v>
      </c>
      <c r="Q26" s="9">
        <v>2164234.5019999999</v>
      </c>
      <c r="R26" s="9">
        <v>0.79708820259986102</v>
      </c>
      <c r="S26" s="9">
        <v>43.182081902974502</v>
      </c>
      <c r="T26" s="3">
        <v>884663.23800000001</v>
      </c>
      <c r="U26" s="3">
        <v>0.30598867735508201</v>
      </c>
      <c r="V26" s="3">
        <v>41.644093016244099</v>
      </c>
      <c r="W26" s="9">
        <v>498003.20199999999</v>
      </c>
      <c r="X26" s="9">
        <v>0.601702249826786</v>
      </c>
      <c r="Y26" s="9">
        <v>4.2446910462877803</v>
      </c>
      <c r="Z26" s="21">
        <v>121399.46400000001</v>
      </c>
      <c r="AA26" s="21">
        <v>0.96022580515322997</v>
      </c>
      <c r="AB26" s="21">
        <v>0.88118144998229397</v>
      </c>
      <c r="AC26" s="11">
        <v>1702.0250000000001</v>
      </c>
      <c r="AD26" s="11">
        <v>10.945379370161101</v>
      </c>
      <c r="AE26" s="11" t="s">
        <v>39</v>
      </c>
      <c r="AF26" s="3">
        <v>526965.98199999996</v>
      </c>
      <c r="AG26" s="3">
        <v>0.93886642159600597</v>
      </c>
      <c r="AH26" s="3">
        <v>4.1394708252700498</v>
      </c>
      <c r="AI26" s="5">
        <v>340939.53100000002</v>
      </c>
      <c r="AJ26" s="5">
        <v>0.97969419356939003</v>
      </c>
      <c r="AK26" s="5">
        <v>4.4930801960501299</v>
      </c>
      <c r="AL26" s="3">
        <v>1346.606</v>
      </c>
      <c r="AM26" s="3">
        <v>8.9032232108335396</v>
      </c>
      <c r="AN26" s="3" t="s">
        <v>39</v>
      </c>
      <c r="AO26" s="5">
        <v>13276.874</v>
      </c>
      <c r="AP26" s="5">
        <v>2.3158993470982598</v>
      </c>
      <c r="AQ26" s="5">
        <v>7.9717512786656994E-2</v>
      </c>
      <c r="AR26" s="3">
        <v>902533.35699999996</v>
      </c>
      <c r="AS26" s="3">
        <v>128.96458372751201</v>
      </c>
      <c r="AT26" s="3">
        <v>4.8800484100802972</v>
      </c>
      <c r="AU26" s="3">
        <v>0.733547654892167</v>
      </c>
      <c r="AV26" s="3">
        <f t="shared" si="0"/>
        <v>132.13453319553238</v>
      </c>
      <c r="AW26" s="5">
        <v>731531.99800000002</v>
      </c>
      <c r="AX26" s="5"/>
      <c r="AY26" s="5"/>
      <c r="AZ26" s="5">
        <v>1.22535094166184</v>
      </c>
      <c r="BA26" s="5">
        <v>127.727059112654</v>
      </c>
      <c r="BB26" s="3">
        <v>213449.43900000001</v>
      </c>
      <c r="BC26" s="3"/>
      <c r="BD26" s="3"/>
      <c r="BE26" s="3">
        <v>0.72793821294915995</v>
      </c>
      <c r="BF26" s="3">
        <v>97.257166636082999</v>
      </c>
      <c r="BG26" s="5">
        <v>41807.453999999998</v>
      </c>
      <c r="BH26" s="5"/>
      <c r="BI26" s="5"/>
      <c r="BJ26" s="5">
        <v>2.00140418884255</v>
      </c>
      <c r="BK26" s="5">
        <v>95.110754698953102</v>
      </c>
      <c r="BL26" s="3">
        <v>354978.51400000002</v>
      </c>
      <c r="BM26" s="3"/>
      <c r="BN26" s="3"/>
      <c r="BO26" s="3">
        <v>0.66513955237543798</v>
      </c>
      <c r="BP26" s="3">
        <v>97.005306738264395</v>
      </c>
      <c r="BQ26" s="5">
        <v>69918.274999999994</v>
      </c>
      <c r="BR26" s="5"/>
      <c r="BS26" s="5"/>
      <c r="BT26" s="5">
        <v>1.51216192170825</v>
      </c>
      <c r="BU26" s="5">
        <v>94.561357086329295</v>
      </c>
    </row>
    <row r="27" spans="1:73" x14ac:dyDescent="0.25">
      <c r="A27" s="2"/>
      <c r="B27" s="2" t="b">
        <v>0</v>
      </c>
      <c r="C27" s="2" t="s">
        <v>171</v>
      </c>
      <c r="D27" s="6">
        <v>43418.530868055597</v>
      </c>
      <c r="E27" s="4" t="s">
        <v>33</v>
      </c>
      <c r="F27" s="5" t="s">
        <v>154</v>
      </c>
      <c r="G27" s="2" t="s">
        <v>42</v>
      </c>
      <c r="H27" s="3">
        <v>965.125</v>
      </c>
      <c r="I27" s="3">
        <v>12.6795754126261</v>
      </c>
      <c r="J27" s="3">
        <v>132.792839705934</v>
      </c>
      <c r="K27" s="5">
        <v>25448.591</v>
      </c>
      <c r="L27" s="5">
        <v>2.8973514757185801</v>
      </c>
      <c r="M27" s="5">
        <v>126.916573625334</v>
      </c>
      <c r="N27" s="55">
        <v>5731815.2699999996</v>
      </c>
      <c r="O27" s="3">
        <v>0.35393257666966699</v>
      </c>
      <c r="P27" s="3" t="s">
        <v>39</v>
      </c>
      <c r="Q27" s="9">
        <v>12078.721</v>
      </c>
      <c r="R27" s="9">
        <v>4.0717257506534699</v>
      </c>
      <c r="S27" s="9" t="s">
        <v>39</v>
      </c>
      <c r="T27" s="3">
        <v>4570.7759999999998</v>
      </c>
      <c r="U27" s="3">
        <v>8.5012772638511809</v>
      </c>
      <c r="V27" s="3" t="s">
        <v>39</v>
      </c>
      <c r="W27" s="9">
        <v>279.322</v>
      </c>
      <c r="X27" s="9">
        <v>37.647198130895298</v>
      </c>
      <c r="Y27" s="9" t="s">
        <v>39</v>
      </c>
      <c r="Z27" s="21">
        <v>882.02099999999996</v>
      </c>
      <c r="AA27" s="21">
        <v>14.293120121061801</v>
      </c>
      <c r="AB27" s="21" t="s">
        <v>39</v>
      </c>
      <c r="AC27" s="11">
        <v>558.64599999999996</v>
      </c>
      <c r="AD27" s="11">
        <v>16.6579922636774</v>
      </c>
      <c r="AE27" s="11" t="s">
        <v>39</v>
      </c>
      <c r="AF27" s="3">
        <v>122.14</v>
      </c>
      <c r="AG27" s="3">
        <v>41.037327526757103</v>
      </c>
      <c r="AH27" s="3" t="s">
        <v>39</v>
      </c>
      <c r="AI27" s="5">
        <v>45.052</v>
      </c>
      <c r="AJ27" s="5">
        <v>56.656159585239998</v>
      </c>
      <c r="AK27" s="5" t="s">
        <v>39</v>
      </c>
      <c r="AL27" s="3">
        <v>440.50700000000001</v>
      </c>
      <c r="AM27" s="3">
        <v>21.719338032480799</v>
      </c>
      <c r="AN27" s="3" t="s">
        <v>39</v>
      </c>
      <c r="AO27" s="5">
        <v>11.010999999999999</v>
      </c>
      <c r="AP27" s="5">
        <v>108.83809088526</v>
      </c>
      <c r="AQ27" s="5" t="s">
        <v>39</v>
      </c>
      <c r="AR27" s="3">
        <v>329.37799999999999</v>
      </c>
      <c r="AS27" s="3">
        <v>4.7065403543860899E-2</v>
      </c>
      <c r="AU27" s="3">
        <v>32.2454706985069</v>
      </c>
      <c r="AV27" s="3" t="e">
        <f t="shared" si="0"/>
        <v>#DIV/0!</v>
      </c>
      <c r="AW27" s="5">
        <v>197.22499999999999</v>
      </c>
      <c r="AX27" s="5"/>
      <c r="AY27" s="5"/>
      <c r="AZ27" s="5">
        <v>29.3126626247887</v>
      </c>
      <c r="BA27" s="5">
        <v>3.4435908890335702E-2</v>
      </c>
      <c r="BB27" s="3">
        <v>29.032</v>
      </c>
      <c r="BC27" s="3"/>
      <c r="BD27" s="3"/>
      <c r="BE27" s="3">
        <v>59.622970746690001</v>
      </c>
      <c r="BF27" s="3">
        <v>1.3228285232357801E-2</v>
      </c>
      <c r="BG27" s="5">
        <v>0</v>
      </c>
      <c r="BH27" s="5"/>
      <c r="BI27" s="5"/>
      <c r="BJ27" s="5" t="s">
        <v>46</v>
      </c>
      <c r="BK27" s="5">
        <v>0</v>
      </c>
      <c r="BL27" s="3">
        <v>42.046999999999997</v>
      </c>
      <c r="BM27" s="3"/>
      <c r="BN27" s="3"/>
      <c r="BO27" s="3">
        <v>46.008474275984398</v>
      </c>
      <c r="BP27" s="3">
        <v>1.14902225671715E-2</v>
      </c>
      <c r="BQ27" s="5">
        <v>4.0039999999999996</v>
      </c>
      <c r="BR27" s="5"/>
      <c r="BS27" s="5"/>
      <c r="BT27" s="5">
        <v>210.81851067789199</v>
      </c>
      <c r="BU27" s="5">
        <v>5.4152319085913198E-3</v>
      </c>
    </row>
    <row r="28" spans="1:73" x14ac:dyDescent="0.25">
      <c r="A28" s="2"/>
      <c r="B28" s="2" t="b">
        <v>0</v>
      </c>
      <c r="C28" s="2" t="s">
        <v>23</v>
      </c>
      <c r="D28" s="6">
        <v>43418.534456018497</v>
      </c>
      <c r="E28" s="4" t="s">
        <v>33</v>
      </c>
      <c r="F28" s="5" t="s">
        <v>154</v>
      </c>
      <c r="G28" s="2" t="s">
        <v>72</v>
      </c>
      <c r="H28" s="3">
        <v>9523.3580000000002</v>
      </c>
      <c r="I28" s="3">
        <v>3.8090752359023199</v>
      </c>
      <c r="J28" s="3">
        <v>125.521720039383</v>
      </c>
      <c r="K28" s="5">
        <v>164952.174</v>
      </c>
      <c r="L28" s="5">
        <v>0.84114575397256297</v>
      </c>
      <c r="M28" s="5">
        <v>120.128749236887</v>
      </c>
      <c r="N28" s="55">
        <v>12993368.286</v>
      </c>
      <c r="O28" s="3">
        <v>0.51495725570603401</v>
      </c>
      <c r="P28" s="3">
        <v>77.508151485130796</v>
      </c>
      <c r="Q28" s="9">
        <v>3935681.8259999999</v>
      </c>
      <c r="R28" s="9">
        <v>0.65538558597187302</v>
      </c>
      <c r="S28" s="9">
        <v>80.352055237683004</v>
      </c>
      <c r="T28" s="3">
        <v>1690924.0449999999</v>
      </c>
      <c r="U28" s="3">
        <v>0.63096155970282997</v>
      </c>
      <c r="V28" s="3">
        <v>81.320913780548196</v>
      </c>
      <c r="W28" s="9">
        <v>925609.69900000002</v>
      </c>
      <c r="X28" s="9">
        <v>0.85210451511471397</v>
      </c>
      <c r="Y28" s="9">
        <v>7.9008866810355398</v>
      </c>
      <c r="Z28" s="21">
        <v>223747.26500000001</v>
      </c>
      <c r="AA28" s="21">
        <v>0.80968657647753794</v>
      </c>
      <c r="AB28" s="21">
        <v>6.7039061687485999</v>
      </c>
      <c r="AC28" s="11">
        <v>1339.5830000000001</v>
      </c>
      <c r="AD28" s="11">
        <v>12.8581941541454</v>
      </c>
      <c r="AE28" s="11" t="s">
        <v>39</v>
      </c>
      <c r="AF28" s="3">
        <v>1040015.959</v>
      </c>
      <c r="AG28" s="3">
        <v>0.70468410226455402</v>
      </c>
      <c r="AH28" s="3">
        <v>8.1818080142557594</v>
      </c>
      <c r="AI28" s="5">
        <v>625543.17500000005</v>
      </c>
      <c r="AJ28" s="5">
        <v>0.69993204456699998</v>
      </c>
      <c r="AK28" s="5">
        <v>8.2506659098672799</v>
      </c>
      <c r="AL28" s="3">
        <v>1364.624</v>
      </c>
      <c r="AM28" s="3">
        <v>15.0202784451702</v>
      </c>
      <c r="AN28" s="3" t="s">
        <v>39</v>
      </c>
      <c r="AO28" s="5">
        <v>113148.395</v>
      </c>
      <c r="AP28" s="5">
        <v>1.52349717673535</v>
      </c>
      <c r="AQ28" s="5">
        <v>1.5948595432402599</v>
      </c>
      <c r="AR28" s="3">
        <v>909822.348</v>
      </c>
      <c r="AS28" s="3">
        <v>130.00612051151899</v>
      </c>
      <c r="AT28" s="3">
        <v>4.5992983623562695</v>
      </c>
      <c r="AU28" s="3">
        <v>0.79113614228860396</v>
      </c>
      <c r="AV28" s="3">
        <f t="shared" si="0"/>
        <v>141.33255800012446</v>
      </c>
      <c r="AW28" s="5">
        <v>735549.26899999997</v>
      </c>
      <c r="AX28" s="5"/>
      <c r="AY28" s="5"/>
      <c r="AZ28" s="5">
        <v>0.83267971175182898</v>
      </c>
      <c r="BA28" s="5">
        <v>128.42848326346601</v>
      </c>
      <c r="BB28" s="3">
        <v>213747.05300000001</v>
      </c>
      <c r="BC28" s="3"/>
      <c r="BD28" s="3"/>
      <c r="BE28" s="3">
        <v>0.754021133067311</v>
      </c>
      <c r="BF28" s="3">
        <v>97.392772962934103</v>
      </c>
      <c r="BG28" s="5">
        <v>42113.478000000003</v>
      </c>
      <c r="BH28" s="5"/>
      <c r="BI28" s="5"/>
      <c r="BJ28" s="5">
        <v>1.7619481481175201</v>
      </c>
      <c r="BK28" s="5">
        <v>95.806950492076297</v>
      </c>
      <c r="BL28" s="3">
        <v>356252.77500000002</v>
      </c>
      <c r="BM28" s="3"/>
      <c r="BN28" s="3"/>
      <c r="BO28" s="3">
        <v>0.80290641236251703</v>
      </c>
      <c r="BP28" s="3">
        <v>97.353525219931797</v>
      </c>
      <c r="BQ28" s="5">
        <v>70775.906000000003</v>
      </c>
      <c r="BR28" s="5"/>
      <c r="BS28" s="5"/>
      <c r="BT28" s="5">
        <v>1.44786994771958</v>
      </c>
      <c r="BU28" s="5">
        <v>95.721264867797103</v>
      </c>
    </row>
    <row r="29" spans="1:73" x14ac:dyDescent="0.25">
      <c r="A29" s="2"/>
      <c r="B29" s="2" t="b">
        <v>0</v>
      </c>
      <c r="C29" s="2" t="s">
        <v>118</v>
      </c>
      <c r="D29" s="6">
        <v>43418.538020833301</v>
      </c>
      <c r="E29" s="4" t="s">
        <v>33</v>
      </c>
      <c r="F29" s="5" t="s">
        <v>154</v>
      </c>
      <c r="G29" s="2" t="s">
        <v>42</v>
      </c>
      <c r="H29" s="3">
        <v>1051.222</v>
      </c>
      <c r="I29" s="3">
        <v>11.472807162979199</v>
      </c>
      <c r="J29" s="3">
        <v>132.719691242935</v>
      </c>
      <c r="K29" s="5">
        <v>25871.778999999999</v>
      </c>
      <c r="L29" s="5">
        <v>2.0942899288494998</v>
      </c>
      <c r="M29" s="5">
        <v>126.895982571215</v>
      </c>
      <c r="N29" s="55">
        <v>5734260.7149999999</v>
      </c>
      <c r="O29" s="3">
        <v>0.55174048473823201</v>
      </c>
      <c r="P29" s="3" t="s">
        <v>39</v>
      </c>
      <c r="Q29" s="9">
        <v>12226.949000000001</v>
      </c>
      <c r="R29" s="9">
        <v>4.1292126862971301</v>
      </c>
      <c r="S29" s="9" t="s">
        <v>39</v>
      </c>
      <c r="T29" s="3">
        <v>4877.2430000000004</v>
      </c>
      <c r="U29" s="3">
        <v>5.3727726121235202</v>
      </c>
      <c r="V29" s="3" t="s">
        <v>39</v>
      </c>
      <c r="W29" s="9">
        <v>380.435</v>
      </c>
      <c r="X29" s="9">
        <v>15.245011819578099</v>
      </c>
      <c r="Y29" s="9" t="s">
        <v>39</v>
      </c>
      <c r="Z29" s="21">
        <v>860.99300000000005</v>
      </c>
      <c r="AA29" s="21">
        <v>10.210419280252999</v>
      </c>
      <c r="AB29" s="21" t="s">
        <v>39</v>
      </c>
      <c r="AC29" s="11">
        <v>580.66700000000003</v>
      </c>
      <c r="AD29" s="11">
        <v>15.0306070136208</v>
      </c>
      <c r="AE29" s="11" t="s">
        <v>39</v>
      </c>
      <c r="AF29" s="3">
        <v>207.238</v>
      </c>
      <c r="AG29" s="3">
        <v>36.7253842664445</v>
      </c>
      <c r="AH29" s="3" t="s">
        <v>39</v>
      </c>
      <c r="AI29" s="5">
        <v>78.088999999999999</v>
      </c>
      <c r="AJ29" s="5">
        <v>69.385712755118803</v>
      </c>
      <c r="AK29" s="5" t="s">
        <v>39</v>
      </c>
      <c r="AL29" s="3">
        <v>468.54</v>
      </c>
      <c r="AM29" s="3">
        <v>23.009905165272201</v>
      </c>
      <c r="AN29" s="3" t="s">
        <v>39</v>
      </c>
      <c r="AO29" s="5">
        <v>18.02</v>
      </c>
      <c r="AP29" s="5">
        <v>89.969421190045196</v>
      </c>
      <c r="AQ29" s="5" t="s">
        <v>39</v>
      </c>
      <c r="AR29" s="3">
        <v>311.36</v>
      </c>
      <c r="AS29" s="3">
        <v>4.4490779734580203E-2</v>
      </c>
      <c r="AU29" s="3">
        <v>17.312854840276</v>
      </c>
      <c r="AV29" s="3" t="e">
        <f t="shared" si="0"/>
        <v>#DIV/0!</v>
      </c>
      <c r="AW29" s="5">
        <v>183.209</v>
      </c>
      <c r="AX29" s="5"/>
      <c r="AY29" s="5"/>
      <c r="AZ29" s="5">
        <v>24.172143849941001</v>
      </c>
      <c r="BA29" s="5">
        <v>3.1988685166127601E-2</v>
      </c>
      <c r="BB29" s="3">
        <v>30.035</v>
      </c>
      <c r="BC29" s="3"/>
      <c r="BD29" s="3"/>
      <c r="BE29" s="3">
        <v>80.125414171513796</v>
      </c>
      <c r="BF29" s="3">
        <v>1.36852971532746E-2</v>
      </c>
      <c r="BG29" s="5">
        <v>0</v>
      </c>
      <c r="BH29" s="5"/>
      <c r="BI29" s="5"/>
      <c r="BJ29" s="5" t="s">
        <v>46</v>
      </c>
      <c r="BK29" s="5">
        <v>0</v>
      </c>
      <c r="BL29" s="3">
        <v>66.075000000000003</v>
      </c>
      <c r="BM29" s="3"/>
      <c r="BN29" s="3"/>
      <c r="BO29" s="3">
        <v>67.462445164728805</v>
      </c>
      <c r="BP29" s="3">
        <v>1.8056376343754801E-2</v>
      </c>
      <c r="BQ29" s="5">
        <v>4.0039999999999996</v>
      </c>
      <c r="BR29" s="5"/>
      <c r="BS29" s="5"/>
      <c r="BT29" s="5">
        <v>241.52294576982399</v>
      </c>
      <c r="BU29" s="5">
        <v>5.4152319085913198E-3</v>
      </c>
    </row>
    <row r="30" spans="1:73" x14ac:dyDescent="0.25">
      <c r="A30" s="2"/>
      <c r="B30" s="2" t="b">
        <v>0</v>
      </c>
      <c r="C30" s="2" t="s">
        <v>95</v>
      </c>
      <c r="D30" s="6">
        <v>43418.541608796302</v>
      </c>
      <c r="E30" s="4" t="s">
        <v>33</v>
      </c>
      <c r="F30" s="5" t="s">
        <v>154</v>
      </c>
      <c r="G30" s="2" t="s">
        <v>22</v>
      </c>
      <c r="H30" s="3">
        <v>18396.398000000001</v>
      </c>
      <c r="I30" s="3">
        <v>4.7616860338636</v>
      </c>
      <c r="J30" s="3">
        <v>117.983138693667</v>
      </c>
      <c r="K30" s="5">
        <v>313581.745</v>
      </c>
      <c r="L30" s="5">
        <v>3.7321891097350499</v>
      </c>
      <c r="M30" s="5">
        <v>112.896881745152</v>
      </c>
      <c r="N30" s="55">
        <v>18003085.324999999</v>
      </c>
      <c r="O30" s="3">
        <v>0.57300588357596205</v>
      </c>
      <c r="P30" s="3">
        <v>142.20247374693699</v>
      </c>
      <c r="Q30" s="9">
        <v>6557574.7819999997</v>
      </c>
      <c r="R30" s="9">
        <v>0.58740628083206203</v>
      </c>
      <c r="S30" s="9">
        <v>135.366782427494</v>
      </c>
      <c r="T30" s="3">
        <v>2802504.304</v>
      </c>
      <c r="U30" s="3">
        <v>0.76278881374422702</v>
      </c>
      <c r="V30" s="3">
        <v>136.022779874706</v>
      </c>
      <c r="W30" s="9">
        <v>1604611.64</v>
      </c>
      <c r="X30" s="9">
        <v>0.69125106121518998</v>
      </c>
      <c r="Y30" s="9">
        <v>13.706607478279301</v>
      </c>
      <c r="Z30" s="21">
        <v>374256.52399999998</v>
      </c>
      <c r="AA30" s="21">
        <v>0.77773694130317195</v>
      </c>
      <c r="AB30" s="21">
        <v>15.2666107331828</v>
      </c>
      <c r="AC30" s="11">
        <v>3566.527</v>
      </c>
      <c r="AD30" s="11">
        <v>53.733842264243698</v>
      </c>
      <c r="AE30" s="11" t="s">
        <v>39</v>
      </c>
      <c r="AF30" s="3">
        <v>1793273.1189999999</v>
      </c>
      <c r="AG30" s="3">
        <v>0.42625486747186597</v>
      </c>
      <c r="AH30" s="3">
        <v>14.116745285947299</v>
      </c>
      <c r="AI30" s="5">
        <v>1059820.389</v>
      </c>
      <c r="AJ30" s="5">
        <v>0.48105655771459899</v>
      </c>
      <c r="AK30" s="5">
        <v>13.984372731845699</v>
      </c>
      <c r="AL30" s="3">
        <v>918.08199999999999</v>
      </c>
      <c r="AM30" s="3">
        <v>8.6345661169430503</v>
      </c>
      <c r="AN30" s="3" t="s">
        <v>39</v>
      </c>
      <c r="AO30" s="5">
        <v>607191.29399999999</v>
      </c>
      <c r="AP30" s="5">
        <v>1.1764572789132901</v>
      </c>
      <c r="AQ30" s="5">
        <v>9.0899407598570008</v>
      </c>
      <c r="AR30" s="3">
        <v>926526.02</v>
      </c>
      <c r="AS30" s="3">
        <v>132.39293767400201</v>
      </c>
      <c r="AT30" s="3">
        <v>4.9028740647768414</v>
      </c>
      <c r="AU30" s="3">
        <v>0.83459851903303495</v>
      </c>
      <c r="AV30" s="3">
        <f t="shared" si="0"/>
        <v>135.01564176932209</v>
      </c>
      <c r="AW30" s="5">
        <v>744090.60499999998</v>
      </c>
      <c r="AX30" s="5"/>
      <c r="AY30" s="5"/>
      <c r="AZ30" s="5">
        <v>0.56281643502767797</v>
      </c>
      <c r="BA30" s="5">
        <v>129.919818886727</v>
      </c>
      <c r="BB30" s="3">
        <v>214887.58900000001</v>
      </c>
      <c r="BC30" s="3"/>
      <c r="BD30" s="3"/>
      <c r="BE30" s="3">
        <v>0.88245729306306997</v>
      </c>
      <c r="BF30" s="3">
        <v>97.9124524726397</v>
      </c>
      <c r="BG30" s="5">
        <v>42371.487999999998</v>
      </c>
      <c r="BH30" s="5"/>
      <c r="BI30" s="5"/>
      <c r="BJ30" s="5">
        <v>1.5725345904416601</v>
      </c>
      <c r="BK30" s="5">
        <v>96.393915816964906</v>
      </c>
      <c r="BL30" s="3">
        <v>359610.26</v>
      </c>
      <c r="BM30" s="3"/>
      <c r="BN30" s="3"/>
      <c r="BO30" s="3">
        <v>0.92959203209521601</v>
      </c>
      <c r="BP30" s="3">
        <v>98.271028250253593</v>
      </c>
      <c r="BQ30" s="5">
        <v>70925.540999999997</v>
      </c>
      <c r="BR30" s="5"/>
      <c r="BS30" s="5"/>
      <c r="BT30" s="5">
        <v>1.5780158928146599</v>
      </c>
      <c r="BU30" s="5">
        <v>95.9236395497757</v>
      </c>
    </row>
    <row r="31" spans="1:73" x14ac:dyDescent="0.25">
      <c r="A31" s="2"/>
      <c r="B31" s="2" t="b">
        <v>0</v>
      </c>
      <c r="C31" s="2" t="s">
        <v>124</v>
      </c>
      <c r="D31" s="6">
        <v>43418.545185185198</v>
      </c>
      <c r="E31" s="4" t="s">
        <v>33</v>
      </c>
      <c r="F31" s="5" t="s">
        <v>154</v>
      </c>
      <c r="G31" s="2" t="s">
        <v>42</v>
      </c>
      <c r="H31" s="3">
        <v>974.12900000000002</v>
      </c>
      <c r="I31" s="3">
        <v>7.3806066944758104</v>
      </c>
      <c r="J31" s="3">
        <v>132.78518986028499</v>
      </c>
      <c r="K31" s="5">
        <v>25577.986000000001</v>
      </c>
      <c r="L31" s="5">
        <v>3.0803661268131401</v>
      </c>
      <c r="M31" s="5">
        <v>126.910277654163</v>
      </c>
      <c r="N31" s="55">
        <v>5754096.7220000001</v>
      </c>
      <c r="O31" s="3">
        <v>0.69165028495840197</v>
      </c>
      <c r="P31" s="3" t="s">
        <v>39</v>
      </c>
      <c r="Q31" s="9">
        <v>12508.576999999999</v>
      </c>
      <c r="R31" s="9">
        <v>6.1707989145836697</v>
      </c>
      <c r="S31" s="9" t="s">
        <v>39</v>
      </c>
      <c r="T31" s="3">
        <v>4718.951</v>
      </c>
      <c r="U31" s="3">
        <v>6.1579736264534599</v>
      </c>
      <c r="V31" s="3" t="s">
        <v>39</v>
      </c>
      <c r="W31" s="9">
        <v>441.50700000000001</v>
      </c>
      <c r="X31" s="9">
        <v>32.112314078681997</v>
      </c>
      <c r="Y31" s="9" t="s">
        <v>39</v>
      </c>
      <c r="Z31" s="21">
        <v>846.98800000000006</v>
      </c>
      <c r="AA31" s="21">
        <v>11.078439051582601</v>
      </c>
      <c r="AB31" s="21" t="s">
        <v>39</v>
      </c>
      <c r="AC31" s="11">
        <v>631.73199999999997</v>
      </c>
      <c r="AD31" s="11">
        <v>14.8753738392223</v>
      </c>
      <c r="AE31" s="11" t="s">
        <v>39</v>
      </c>
      <c r="AF31" s="3">
        <v>270.31099999999998</v>
      </c>
      <c r="AG31" s="3">
        <v>32.757629112642199</v>
      </c>
      <c r="AH31" s="3" t="s">
        <v>39</v>
      </c>
      <c r="AI31" s="5">
        <v>132.154</v>
      </c>
      <c r="AJ31" s="5">
        <v>40.054306347189097</v>
      </c>
      <c r="AK31" s="5" t="s">
        <v>39</v>
      </c>
      <c r="AL31" s="3">
        <v>443.512</v>
      </c>
      <c r="AM31" s="3">
        <v>11.9472147176698</v>
      </c>
      <c r="AN31" s="3" t="s">
        <v>39</v>
      </c>
      <c r="AO31" s="5">
        <v>82.093999999999994</v>
      </c>
      <c r="AP31" s="5">
        <v>56.268609176958599</v>
      </c>
      <c r="AQ31" s="5" t="s">
        <v>39</v>
      </c>
      <c r="AR31" s="3">
        <v>293.339</v>
      </c>
      <c r="AS31" s="3">
        <v>4.1915727250006397E-2</v>
      </c>
      <c r="AU31" s="3">
        <v>22.757642007137299</v>
      </c>
      <c r="AV31" s="3" t="e">
        <f t="shared" si="0"/>
        <v>#DIV/0!</v>
      </c>
      <c r="AW31" s="5">
        <v>176.20099999999999</v>
      </c>
      <c r="AX31" s="5"/>
      <c r="AY31" s="5"/>
      <c r="AZ31" s="5">
        <v>17.194692458892298</v>
      </c>
      <c r="BA31" s="5">
        <v>3.0765073304023501E-2</v>
      </c>
      <c r="BB31" s="3">
        <v>20.023</v>
      </c>
      <c r="BC31" s="3"/>
      <c r="BD31" s="3"/>
      <c r="BE31" s="3">
        <v>81.657814697832606</v>
      </c>
      <c r="BF31" s="3">
        <v>9.1233795538543903E-3</v>
      </c>
      <c r="BG31" s="5">
        <v>1.0009999999999999</v>
      </c>
      <c r="BH31" s="5"/>
      <c r="BI31" s="5"/>
      <c r="BJ31" s="5">
        <v>316.22776601683802</v>
      </c>
      <c r="BK31" s="5">
        <v>2.2772461928356599E-3</v>
      </c>
      <c r="BL31" s="3">
        <v>53.06</v>
      </c>
      <c r="BM31" s="3"/>
      <c r="BN31" s="3"/>
      <c r="BO31" s="3">
        <v>62.296502035749697</v>
      </c>
      <c r="BP31" s="3">
        <v>1.4499755259926301E-2</v>
      </c>
      <c r="BQ31" s="5">
        <v>3.0030000000000001</v>
      </c>
      <c r="BR31" s="5"/>
      <c r="BS31" s="5"/>
      <c r="BT31" s="5">
        <v>224.98285257018401</v>
      </c>
      <c r="BU31" s="5">
        <v>4.0614239314434898E-3</v>
      </c>
    </row>
    <row r="32" spans="1:73" x14ac:dyDescent="0.25">
      <c r="A32" s="2"/>
      <c r="B32" s="2" t="b">
        <v>0</v>
      </c>
      <c r="C32" s="2" t="s">
        <v>150</v>
      </c>
      <c r="D32" s="6">
        <v>43418.548773148097</v>
      </c>
      <c r="E32" s="4" t="s">
        <v>33</v>
      </c>
      <c r="F32" s="5" t="s">
        <v>154</v>
      </c>
      <c r="G32" s="2" t="s">
        <v>68</v>
      </c>
      <c r="H32" s="3">
        <v>13054.38</v>
      </c>
      <c r="I32" s="3">
        <v>3.6375236173596601</v>
      </c>
      <c r="J32" s="3">
        <v>122.52174521897</v>
      </c>
      <c r="K32" s="5">
        <v>225139.872</v>
      </c>
      <c r="L32" s="5">
        <v>1.3153022554852001</v>
      </c>
      <c r="M32" s="5">
        <v>117.200197040712</v>
      </c>
      <c r="N32" s="55">
        <v>13914752.825999999</v>
      </c>
      <c r="O32" s="3">
        <v>0.51699070007470804</v>
      </c>
      <c r="P32" s="3">
        <v>89.406697429694702</v>
      </c>
      <c r="Q32" s="9">
        <v>4376808.4220000003</v>
      </c>
      <c r="R32" s="9">
        <v>0.59801823314272495</v>
      </c>
      <c r="S32" s="9">
        <v>89.608138434967401</v>
      </c>
      <c r="T32" s="3">
        <v>1880745.0079999999</v>
      </c>
      <c r="U32" s="3">
        <v>0.78028697991362495</v>
      </c>
      <c r="V32" s="3">
        <v>90.662174401019598</v>
      </c>
      <c r="W32" s="9">
        <v>1036806.673</v>
      </c>
      <c r="X32" s="9">
        <v>0.50676711268875696</v>
      </c>
      <c r="Y32" s="9">
        <v>8.8516624381587103</v>
      </c>
      <c r="Z32" s="21">
        <v>250056.95</v>
      </c>
      <c r="AA32" s="21">
        <v>0.897712552089591</v>
      </c>
      <c r="AB32" s="21">
        <v>8.2007048463523802</v>
      </c>
      <c r="AC32" s="11">
        <v>2659.2260000000001</v>
      </c>
      <c r="AD32" s="11">
        <v>4.9581043777516198</v>
      </c>
      <c r="AE32" s="11" t="s">
        <v>39</v>
      </c>
      <c r="AF32" s="3">
        <v>1159267.6100000001</v>
      </c>
      <c r="AG32" s="3">
        <v>0.64074912378480497</v>
      </c>
      <c r="AH32" s="3">
        <v>9.1213955891427307</v>
      </c>
      <c r="AI32" s="5">
        <v>696014.32400000002</v>
      </c>
      <c r="AJ32" s="5">
        <v>0.83379750733914804</v>
      </c>
      <c r="AK32" s="5">
        <v>9.1810875270925294</v>
      </c>
      <c r="AL32" s="3">
        <v>2515.067</v>
      </c>
      <c r="AM32" s="3">
        <v>6.1617392469466603</v>
      </c>
      <c r="AN32" s="3">
        <v>1.48986527242644E-2</v>
      </c>
      <c r="AO32" s="5">
        <v>626264.022</v>
      </c>
      <c r="AP32" s="5">
        <v>0.46600067239281201</v>
      </c>
      <c r="AQ32" s="5">
        <v>9.3792914329904207</v>
      </c>
      <c r="AR32" s="3">
        <v>933165.75899999996</v>
      </c>
      <c r="AS32" s="3">
        <v>133.341701694249</v>
      </c>
      <c r="AT32" s="3">
        <v>4.8689972537666968</v>
      </c>
      <c r="AU32" s="3">
        <v>0.51100076638157399</v>
      </c>
      <c r="AV32" s="3">
        <f t="shared" si="0"/>
        <v>136.92932522306799</v>
      </c>
      <c r="AW32" s="5">
        <v>749361.48600000003</v>
      </c>
      <c r="AX32" s="5"/>
      <c r="AY32" s="5"/>
      <c r="AZ32" s="5">
        <v>0.96716297893054703</v>
      </c>
      <c r="BA32" s="5">
        <v>130.84012603788801</v>
      </c>
      <c r="BB32" s="3">
        <v>215626.74799999999</v>
      </c>
      <c r="BC32" s="3"/>
      <c r="BD32" s="3"/>
      <c r="BE32" s="3">
        <v>0.79547225997604198</v>
      </c>
      <c r="BF32" s="3">
        <v>98.249246564816104</v>
      </c>
      <c r="BG32" s="5">
        <v>42458.69</v>
      </c>
      <c r="BH32" s="5"/>
      <c r="BI32" s="5"/>
      <c r="BJ32" s="5">
        <v>2.3247733424561399</v>
      </c>
      <c r="BK32" s="5">
        <v>96.592297857432101</v>
      </c>
      <c r="BL32" s="3">
        <v>360563.45500000002</v>
      </c>
      <c r="BM32" s="3"/>
      <c r="BN32" s="3"/>
      <c r="BO32" s="3">
        <v>1.15537248303426</v>
      </c>
      <c r="BP32" s="3">
        <v>98.531508729239306</v>
      </c>
      <c r="BQ32" s="5">
        <v>71389.282000000007</v>
      </c>
      <c r="BR32" s="5"/>
      <c r="BS32" s="5"/>
      <c r="BT32" s="5">
        <v>1.4810849252437699</v>
      </c>
      <c r="BU32" s="5">
        <v>96.550828625830206</v>
      </c>
    </row>
    <row r="33" spans="1:73" x14ac:dyDescent="0.25">
      <c r="A33" s="2"/>
      <c r="B33" s="2" t="b">
        <v>0</v>
      </c>
      <c r="C33" s="2" t="s">
        <v>13</v>
      </c>
      <c r="D33" s="6">
        <v>43418.552349537</v>
      </c>
      <c r="E33" s="4" t="s">
        <v>33</v>
      </c>
      <c r="F33" s="5" t="s">
        <v>154</v>
      </c>
      <c r="G33" s="2" t="s">
        <v>42</v>
      </c>
      <c r="H33" s="3">
        <v>914.06100000000004</v>
      </c>
      <c r="I33" s="3">
        <v>5.9786554800822902</v>
      </c>
      <c r="J33" s="3">
        <v>132.83622394829499</v>
      </c>
      <c r="K33" s="5">
        <v>27069.614000000001</v>
      </c>
      <c r="L33" s="5">
        <v>2.4158261515060202</v>
      </c>
      <c r="M33" s="5">
        <v>126.837699526067</v>
      </c>
      <c r="N33" s="55">
        <v>5845913.4730000002</v>
      </c>
      <c r="O33" s="3">
        <v>0.46526603625143398</v>
      </c>
      <c r="P33" s="3" t="s">
        <v>39</v>
      </c>
      <c r="Q33" s="9">
        <v>12345.226000000001</v>
      </c>
      <c r="R33" s="9">
        <v>1.6193062862996099</v>
      </c>
      <c r="S33" s="9" t="s">
        <v>39</v>
      </c>
      <c r="T33" s="3">
        <v>4752.0159999999996</v>
      </c>
      <c r="U33" s="3">
        <v>3.7171289616321399</v>
      </c>
      <c r="V33" s="3" t="s">
        <v>39</v>
      </c>
      <c r="W33" s="9">
        <v>359.41199999999998</v>
      </c>
      <c r="X33" s="9">
        <v>23.906524549476298</v>
      </c>
      <c r="Y33" s="9" t="s">
        <v>39</v>
      </c>
      <c r="Z33" s="21">
        <v>800.92399999999998</v>
      </c>
      <c r="AA33" s="21">
        <v>18.286506510303798</v>
      </c>
      <c r="AB33" s="21" t="s">
        <v>39</v>
      </c>
      <c r="AC33" s="11">
        <v>633.73400000000004</v>
      </c>
      <c r="AD33" s="11">
        <v>18.7822598525158</v>
      </c>
      <c r="AE33" s="11" t="s">
        <v>39</v>
      </c>
      <c r="AF33" s="3">
        <v>265.30099999999999</v>
      </c>
      <c r="AG33" s="3">
        <v>28.862510209639499</v>
      </c>
      <c r="AH33" s="3" t="s">
        <v>39</v>
      </c>
      <c r="AI33" s="5">
        <v>85.096999999999994</v>
      </c>
      <c r="AJ33" s="5">
        <v>43.758246561003702</v>
      </c>
      <c r="AK33" s="5" t="s">
        <v>39</v>
      </c>
      <c r="AL33" s="3">
        <v>477.55700000000002</v>
      </c>
      <c r="AM33" s="3">
        <v>14.255360796425601</v>
      </c>
      <c r="AN33" s="3" t="s">
        <v>39</v>
      </c>
      <c r="AO33" s="5">
        <v>87.097999999999999</v>
      </c>
      <c r="AP33" s="5">
        <v>64.354956140072701</v>
      </c>
      <c r="AQ33" s="5" t="s">
        <v>39</v>
      </c>
      <c r="AR33" s="3">
        <v>276.31599999999997</v>
      </c>
      <c r="AS33" s="3">
        <v>3.9483280746210998E-2</v>
      </c>
      <c r="AU33" s="3">
        <v>30.989386646665402</v>
      </c>
      <c r="AV33" s="3" t="e">
        <f t="shared" si="0"/>
        <v>#DIV/0!</v>
      </c>
      <c r="AW33" s="5">
        <v>161.18299999999999</v>
      </c>
      <c r="AX33" s="5"/>
      <c r="AY33" s="5"/>
      <c r="AZ33" s="5">
        <v>23.688396480939801</v>
      </c>
      <c r="BA33" s="5">
        <v>2.8142898226243999E-2</v>
      </c>
      <c r="BB33" s="3">
        <v>37.042999999999999</v>
      </c>
      <c r="BC33" s="3"/>
      <c r="BD33" s="3"/>
      <c r="BE33" s="3">
        <v>78.594973333510694</v>
      </c>
      <c r="BF33" s="3">
        <v>1.6878457214874298E-2</v>
      </c>
      <c r="BG33" s="5">
        <v>0</v>
      </c>
      <c r="BH33" s="5"/>
      <c r="BI33" s="5"/>
      <c r="BJ33" s="5" t="s">
        <v>46</v>
      </c>
      <c r="BK33" s="5">
        <v>0</v>
      </c>
      <c r="BL33" s="3">
        <v>40.045000000000002</v>
      </c>
      <c r="BM33" s="3"/>
      <c r="BN33" s="3"/>
      <c r="BO33" s="3">
        <v>73.610496204325301</v>
      </c>
      <c r="BP33" s="3">
        <v>1.09431341760978E-2</v>
      </c>
      <c r="BQ33" s="5">
        <v>5.0049999999999999</v>
      </c>
      <c r="BR33" s="5"/>
      <c r="BS33" s="5"/>
      <c r="BT33" s="5">
        <v>194.36506316150999</v>
      </c>
      <c r="BU33" s="5">
        <v>6.7690398857391497E-3</v>
      </c>
    </row>
    <row r="34" spans="1:73" x14ac:dyDescent="0.25">
      <c r="A34" s="2"/>
      <c r="B34" s="2" t="b">
        <v>0</v>
      </c>
      <c r="C34" s="2" t="s">
        <v>71</v>
      </c>
      <c r="D34" s="6">
        <v>43418.555937500001</v>
      </c>
      <c r="E34" s="4" t="s">
        <v>33</v>
      </c>
      <c r="F34" s="5" t="s">
        <v>154</v>
      </c>
      <c r="G34" s="2" t="s">
        <v>139</v>
      </c>
      <c r="H34" s="3">
        <v>11463.121999999999</v>
      </c>
      <c r="I34" s="3">
        <v>3.84362900217794</v>
      </c>
      <c r="J34" s="3">
        <v>123.873686365975</v>
      </c>
      <c r="K34" s="5">
        <v>203667.05</v>
      </c>
      <c r="L34" s="5">
        <v>1.0635164284626399</v>
      </c>
      <c r="M34" s="5">
        <v>118.24499991764201</v>
      </c>
      <c r="N34" s="55">
        <v>11939138.969000001</v>
      </c>
      <c r="O34" s="3">
        <v>0.44260272820600399</v>
      </c>
      <c r="P34" s="3">
        <v>63.8940789455255</v>
      </c>
      <c r="Q34" s="9">
        <v>3314377.0019999999</v>
      </c>
      <c r="R34" s="9">
        <v>0.39190360375919298</v>
      </c>
      <c r="S34" s="9">
        <v>67.315323392527802</v>
      </c>
      <c r="T34" s="3">
        <v>1421330.6159999999</v>
      </c>
      <c r="U34" s="3">
        <v>0.87859685371403295</v>
      </c>
      <c r="V34" s="3">
        <v>68.053978232151707</v>
      </c>
      <c r="W34" s="9">
        <v>799284.326</v>
      </c>
      <c r="X34" s="9">
        <v>0.82080043731073704</v>
      </c>
      <c r="Y34" s="9">
        <v>6.8207574487603804</v>
      </c>
      <c r="Z34" s="21">
        <v>193130.136</v>
      </c>
      <c r="AA34" s="21">
        <v>0.88189512231012102</v>
      </c>
      <c r="AB34" s="21">
        <v>4.9620503388812196</v>
      </c>
      <c r="AC34" s="11">
        <v>3411.221</v>
      </c>
      <c r="AD34" s="11">
        <v>2.1707981797154399</v>
      </c>
      <c r="AE34" s="11" t="s">
        <v>39</v>
      </c>
      <c r="AF34" s="3">
        <v>932243.76</v>
      </c>
      <c r="AG34" s="3">
        <v>0.65549772381194604</v>
      </c>
      <c r="AH34" s="3">
        <v>7.3326674090775104</v>
      </c>
      <c r="AI34" s="5">
        <v>530408.78899999999</v>
      </c>
      <c r="AJ34" s="5">
        <v>1.0500958648538199</v>
      </c>
      <c r="AK34" s="5">
        <v>6.9946187113768499</v>
      </c>
      <c r="AL34" s="3">
        <v>1165.376</v>
      </c>
      <c r="AM34" s="3">
        <v>8.7269039704762008</v>
      </c>
      <c r="AN34" s="3" t="s">
        <v>39</v>
      </c>
      <c r="AO34" s="5">
        <v>680025.78500000003</v>
      </c>
      <c r="AP34" s="5">
        <v>0.78092757678318103</v>
      </c>
      <c r="AQ34" s="5">
        <v>10.194906394462601</v>
      </c>
      <c r="AR34" s="3">
        <v>923266.60600000003</v>
      </c>
      <c r="AS34" s="3">
        <v>131.927194256935</v>
      </c>
      <c r="AT34" s="3">
        <v>4.8895883441714485</v>
      </c>
      <c r="AU34" s="3">
        <v>0.59297427929245505</v>
      </c>
      <c r="AV34" s="3">
        <f t="shared" si="0"/>
        <v>134.90623849162742</v>
      </c>
      <c r="AW34" s="5">
        <v>738617.50300000003</v>
      </c>
      <c r="AX34" s="5"/>
      <c r="AY34" s="5"/>
      <c r="AZ34" s="5">
        <v>0.482024604282073</v>
      </c>
      <c r="BA34" s="5">
        <v>128.96420351433801</v>
      </c>
      <c r="BB34" s="3">
        <v>215369.28200000001</v>
      </c>
      <c r="BC34" s="3"/>
      <c r="BD34" s="3"/>
      <c r="BE34" s="3">
        <v>0.994110745513477</v>
      </c>
      <c r="BF34" s="3">
        <v>98.131933472861206</v>
      </c>
      <c r="BG34" s="5">
        <v>42279.097000000002</v>
      </c>
      <c r="BH34" s="5"/>
      <c r="BI34" s="5"/>
      <c r="BJ34" s="5">
        <v>1.6498426440789999</v>
      </c>
      <c r="BK34" s="5">
        <v>96.183728950828794</v>
      </c>
      <c r="BL34" s="3">
        <v>358717.14799999999</v>
      </c>
      <c r="BM34" s="3"/>
      <c r="BN34" s="3"/>
      <c r="BO34" s="3">
        <v>1.23985912176046</v>
      </c>
      <c r="BP34" s="3">
        <v>98.026966708231299</v>
      </c>
      <c r="BQ34" s="5">
        <v>71206.584000000003</v>
      </c>
      <c r="BR34" s="5"/>
      <c r="BS34" s="5"/>
      <c r="BT34" s="5">
        <v>1.6312856714208901</v>
      </c>
      <c r="BU34" s="5">
        <v>96.303737706940097</v>
      </c>
    </row>
    <row r="35" spans="1:73" x14ac:dyDescent="0.25">
      <c r="A35" s="2"/>
      <c r="B35" s="2" t="b">
        <v>0</v>
      </c>
      <c r="C35" s="2" t="s">
        <v>172</v>
      </c>
      <c r="D35" s="6">
        <v>43418.559525463003</v>
      </c>
      <c r="E35" s="4" t="s">
        <v>33</v>
      </c>
      <c r="F35" s="5" t="s">
        <v>154</v>
      </c>
      <c r="G35" s="2" t="s">
        <v>42</v>
      </c>
      <c r="H35" s="3">
        <v>947.09799999999996</v>
      </c>
      <c r="I35" s="3">
        <v>20.680315764283598</v>
      </c>
      <c r="J35" s="3">
        <v>132.80815553973099</v>
      </c>
      <c r="K35" s="5">
        <v>25216.018</v>
      </c>
      <c r="L35" s="5">
        <v>1.5598974415849001</v>
      </c>
      <c r="M35" s="5">
        <v>126.927889927378</v>
      </c>
      <c r="N35" s="55">
        <v>5780592.7939999998</v>
      </c>
      <c r="O35" s="3">
        <v>0.60215362638948</v>
      </c>
      <c r="P35" s="3" t="s">
        <v>39</v>
      </c>
      <c r="Q35" s="9">
        <v>12200.894</v>
      </c>
      <c r="R35" s="9">
        <v>2.3834958154008601</v>
      </c>
      <c r="S35" s="9" t="s">
        <v>39</v>
      </c>
      <c r="T35" s="3">
        <v>4558.7330000000002</v>
      </c>
      <c r="U35" s="3">
        <v>5.2472900165999503</v>
      </c>
      <c r="V35" s="3" t="s">
        <v>39</v>
      </c>
      <c r="W35" s="9">
        <v>354.404</v>
      </c>
      <c r="X35" s="9">
        <v>23.7560772301578</v>
      </c>
      <c r="Y35" s="9" t="s">
        <v>39</v>
      </c>
      <c r="Z35" s="21">
        <v>770.89400000000001</v>
      </c>
      <c r="AA35" s="21">
        <v>14.680518534305699</v>
      </c>
      <c r="AB35" s="21" t="s">
        <v>39</v>
      </c>
      <c r="AC35" s="11">
        <v>576.66499999999996</v>
      </c>
      <c r="AD35" s="11">
        <v>16.0833880210409</v>
      </c>
      <c r="AE35" s="11" t="s">
        <v>39</v>
      </c>
      <c r="AF35" s="3">
        <v>207.239</v>
      </c>
      <c r="AG35" s="3">
        <v>38.246538717799403</v>
      </c>
      <c r="AH35" s="3" t="s">
        <v>39</v>
      </c>
      <c r="AI35" s="5">
        <v>75.087000000000003</v>
      </c>
      <c r="AJ35" s="5">
        <v>49.987163513749501</v>
      </c>
      <c r="AK35" s="5" t="s">
        <v>39</v>
      </c>
      <c r="AL35" s="3">
        <v>424.49099999999999</v>
      </c>
      <c r="AM35" s="3">
        <v>25.938062380910299</v>
      </c>
      <c r="AN35" s="3" t="s">
        <v>39</v>
      </c>
      <c r="AO35" s="5">
        <v>93.106999999999999</v>
      </c>
      <c r="AP35" s="5">
        <v>54.605322388783399</v>
      </c>
      <c r="AQ35" s="5" t="s">
        <v>39</v>
      </c>
      <c r="AR35" s="3">
        <v>278.32100000000003</v>
      </c>
      <c r="AS35" s="3">
        <v>3.9769778733646198E-2</v>
      </c>
      <c r="AU35" s="3">
        <v>25.5932228890962</v>
      </c>
      <c r="AV35" s="3" t="e">
        <f t="shared" si="0"/>
        <v>#DIV/0!</v>
      </c>
      <c r="AW35" s="5">
        <v>162.18600000000001</v>
      </c>
      <c r="AX35" s="5"/>
      <c r="AY35" s="5"/>
      <c r="AZ35" s="5">
        <v>24.136217678501499</v>
      </c>
      <c r="BA35" s="5">
        <v>2.8318024181964701E-2</v>
      </c>
      <c r="BB35" s="3">
        <v>27.032</v>
      </c>
      <c r="BC35" s="3"/>
      <c r="BD35" s="3"/>
      <c r="BE35" s="3">
        <v>74.180608494629297</v>
      </c>
      <c r="BF35" s="3">
        <v>1.2316995260440101E-2</v>
      </c>
      <c r="BG35" s="5">
        <v>5.0049999999999999</v>
      </c>
      <c r="BH35" s="5"/>
      <c r="BI35" s="5"/>
      <c r="BJ35" s="5">
        <v>169.967317119759</v>
      </c>
      <c r="BK35" s="5">
        <v>1.13862309641783E-2</v>
      </c>
      <c r="BL35" s="3">
        <v>45.052</v>
      </c>
      <c r="BM35" s="3"/>
      <c r="BN35" s="3"/>
      <c r="BO35" s="3">
        <v>47.1395227701246</v>
      </c>
      <c r="BP35" s="3">
        <v>1.23114016956313E-2</v>
      </c>
      <c r="BQ35" s="5">
        <v>0</v>
      </c>
      <c r="BR35" s="5"/>
      <c r="BS35" s="5"/>
      <c r="BT35" s="5" t="s">
        <v>46</v>
      </c>
      <c r="BU35" s="5">
        <v>0</v>
      </c>
    </row>
    <row r="36" spans="1:73" x14ac:dyDescent="0.25">
      <c r="A36" s="2"/>
      <c r="B36" s="2" t="b">
        <v>0</v>
      </c>
      <c r="C36" s="2" t="s">
        <v>2</v>
      </c>
      <c r="D36" s="6">
        <v>43418.563125000001</v>
      </c>
      <c r="E36" s="4" t="s">
        <v>33</v>
      </c>
      <c r="F36" s="5" t="s">
        <v>154</v>
      </c>
      <c r="G36" s="2" t="s">
        <v>80</v>
      </c>
      <c r="H36" s="3">
        <v>6170.076</v>
      </c>
      <c r="I36" s="3">
        <v>5.3278016180115904</v>
      </c>
      <c r="J36" s="3">
        <v>128.370686023096</v>
      </c>
      <c r="K36" s="5">
        <v>110597.46799999999</v>
      </c>
      <c r="L36" s="5">
        <v>1.1479005742641999</v>
      </c>
      <c r="M36" s="5">
        <v>122.773485601928</v>
      </c>
      <c r="N36" s="55">
        <v>7675033.0760000004</v>
      </c>
      <c r="O36" s="3">
        <v>0.50675355219141405</v>
      </c>
      <c r="P36" s="3">
        <v>8.8284058441009208</v>
      </c>
      <c r="Q36" s="9">
        <v>1148188.0660000001</v>
      </c>
      <c r="R36" s="9">
        <v>3.1799360121646698</v>
      </c>
      <c r="S36" s="9">
        <v>21.862554970800499</v>
      </c>
      <c r="T36" s="3">
        <v>429837.79599999997</v>
      </c>
      <c r="U36" s="3">
        <v>1.2085159650769</v>
      </c>
      <c r="V36" s="3">
        <v>19.261723211581899</v>
      </c>
      <c r="W36" s="9">
        <v>237506.00200000001</v>
      </c>
      <c r="X36" s="9">
        <v>0.97853211571368504</v>
      </c>
      <c r="Y36" s="9">
        <v>2.0173424625172802</v>
      </c>
      <c r="Z36" s="21">
        <v>59159.612999999998</v>
      </c>
      <c r="AA36" s="21">
        <v>1.03628403037976</v>
      </c>
      <c r="AB36" s="21" t="s">
        <v>39</v>
      </c>
      <c r="AC36" s="11">
        <v>989.15300000000002</v>
      </c>
      <c r="AD36" s="11">
        <v>12.320671107430099</v>
      </c>
      <c r="AE36" s="11" t="s">
        <v>39</v>
      </c>
      <c r="AF36" s="3">
        <v>257810.946</v>
      </c>
      <c r="AG36" s="3">
        <v>0.73230942616502703</v>
      </c>
      <c r="AH36" s="3">
        <v>2.0187896822990798</v>
      </c>
      <c r="AI36" s="5">
        <v>163121.43100000001</v>
      </c>
      <c r="AJ36" s="5">
        <v>0.82763352887111796</v>
      </c>
      <c r="AK36" s="5">
        <v>2.14537043792029</v>
      </c>
      <c r="AL36" s="3">
        <v>1069.2650000000001</v>
      </c>
      <c r="AM36" s="3">
        <v>11.2082950822457</v>
      </c>
      <c r="AN36" s="3" t="s">
        <v>39</v>
      </c>
      <c r="AO36" s="5">
        <v>698554.37199999997</v>
      </c>
      <c r="AP36" s="5">
        <v>0.731623437638102</v>
      </c>
      <c r="AQ36" s="5">
        <v>10.476001952510799</v>
      </c>
      <c r="AR36" s="3">
        <v>909806.88600000006</v>
      </c>
      <c r="AS36" s="3">
        <v>130.00391111905901</v>
      </c>
      <c r="AT36" s="3">
        <v>4.8896615761501394</v>
      </c>
      <c r="AU36" s="3">
        <v>0.54980363543299404</v>
      </c>
      <c r="AV36" s="3">
        <f t="shared" si="0"/>
        <v>132.93753472956834</v>
      </c>
      <c r="AW36" s="5">
        <v>735439.60499999998</v>
      </c>
      <c r="AX36" s="5"/>
      <c r="AY36" s="5"/>
      <c r="AZ36" s="5">
        <v>0.94373771746327295</v>
      </c>
      <c r="BA36" s="5">
        <v>128.40933569336801</v>
      </c>
      <c r="BB36" s="3">
        <v>214875.098</v>
      </c>
      <c r="BC36" s="3"/>
      <c r="BD36" s="3"/>
      <c r="BE36" s="3">
        <v>0.92911399414838203</v>
      </c>
      <c r="BF36" s="3">
        <v>97.906761011120096</v>
      </c>
      <c r="BG36" s="5">
        <v>42659.53</v>
      </c>
      <c r="BH36" s="5"/>
      <c r="BI36" s="5"/>
      <c r="BJ36" s="5">
        <v>2.8491408035138401</v>
      </c>
      <c r="BK36" s="5">
        <v>97.049203077581097</v>
      </c>
      <c r="BL36" s="3">
        <v>357713.05499999999</v>
      </c>
      <c r="BM36" s="3"/>
      <c r="BN36" s="3"/>
      <c r="BO36" s="3">
        <v>0.46880923203004798</v>
      </c>
      <c r="BP36" s="3">
        <v>97.752577285724598</v>
      </c>
      <c r="BQ36" s="5">
        <v>70828.885999999999</v>
      </c>
      <c r="BR36" s="5"/>
      <c r="BS36" s="5"/>
      <c r="BT36" s="5">
        <v>1.1978076481067299</v>
      </c>
      <c r="BU36" s="5">
        <v>95.792917961332904</v>
      </c>
    </row>
    <row r="37" spans="1:73" x14ac:dyDescent="0.25">
      <c r="A37" s="2"/>
      <c r="B37" s="2" t="b">
        <v>0</v>
      </c>
      <c r="C37" s="2" t="s">
        <v>177</v>
      </c>
      <c r="D37" s="6">
        <v>43418.566724536999</v>
      </c>
      <c r="E37" s="4" t="s">
        <v>33</v>
      </c>
      <c r="F37" s="5" t="s">
        <v>154</v>
      </c>
      <c r="G37" s="2" t="s">
        <v>42</v>
      </c>
      <c r="H37" s="3">
        <v>893.03800000000001</v>
      </c>
      <c r="I37" s="3">
        <v>16.877085338593101</v>
      </c>
      <c r="J37" s="3">
        <v>132.85408519941399</v>
      </c>
      <c r="K37" s="5">
        <v>24635.806</v>
      </c>
      <c r="L37" s="5">
        <v>2.1076531028755898</v>
      </c>
      <c r="M37" s="5">
        <v>126.956121296633</v>
      </c>
      <c r="N37" s="55">
        <v>5760605.3550000004</v>
      </c>
      <c r="O37" s="3">
        <v>0.60532615766016296</v>
      </c>
      <c r="P37" s="3" t="s">
        <v>39</v>
      </c>
      <c r="Q37" s="9">
        <v>12334.198</v>
      </c>
      <c r="R37" s="9">
        <v>4.7514302806688802</v>
      </c>
      <c r="S37" s="9" t="s">
        <v>39</v>
      </c>
      <c r="T37" s="3">
        <v>4651.9049999999997</v>
      </c>
      <c r="U37" s="3">
        <v>4.40831046563288</v>
      </c>
      <c r="V37" s="3" t="s">
        <v>39</v>
      </c>
      <c r="W37" s="9">
        <v>310.35599999999999</v>
      </c>
      <c r="X37" s="9">
        <v>31.424801382860402</v>
      </c>
      <c r="Y37" s="9" t="s">
        <v>39</v>
      </c>
      <c r="Z37" s="21">
        <v>727.84299999999996</v>
      </c>
      <c r="AA37" s="21">
        <v>24.921365089383499</v>
      </c>
      <c r="AB37" s="21" t="s">
        <v>39</v>
      </c>
      <c r="AC37" s="11">
        <v>622.72699999999998</v>
      </c>
      <c r="AD37" s="11">
        <v>7.3798309584057202</v>
      </c>
      <c r="AE37" s="11" t="s">
        <v>39</v>
      </c>
      <c r="AF37" s="3">
        <v>121.13800000000001</v>
      </c>
      <c r="AG37" s="3">
        <v>34.942750903348298</v>
      </c>
      <c r="AH37" s="3" t="s">
        <v>39</v>
      </c>
      <c r="AI37" s="5">
        <v>22.024000000000001</v>
      </c>
      <c r="AJ37" s="5">
        <v>76.671066937879402</v>
      </c>
      <c r="AK37" s="5" t="s">
        <v>39</v>
      </c>
      <c r="AL37" s="3">
        <v>410.47399999999999</v>
      </c>
      <c r="AM37" s="3">
        <v>16.137075530407699</v>
      </c>
      <c r="AN37" s="3" t="s">
        <v>39</v>
      </c>
      <c r="AO37" s="5">
        <v>97.113</v>
      </c>
      <c r="AP37" s="5">
        <v>39.794253987940998</v>
      </c>
      <c r="AQ37" s="5" t="s">
        <v>39</v>
      </c>
      <c r="AR37" s="3">
        <v>308.35399999999998</v>
      </c>
      <c r="AS37" s="3">
        <v>4.4061247091073799E-2</v>
      </c>
      <c r="AU37" s="3">
        <v>20.120300263260301</v>
      </c>
      <c r="AV37" s="3" t="e">
        <f t="shared" si="0"/>
        <v>#DIV/0!</v>
      </c>
      <c r="AW37" s="5">
        <v>175.197</v>
      </c>
      <c r="AX37" s="5"/>
      <c r="AY37" s="5"/>
      <c r="AZ37" s="5">
        <v>37.737812913164099</v>
      </c>
      <c r="BA37" s="5">
        <v>3.0589772746153598E-2</v>
      </c>
      <c r="BB37" s="3">
        <v>23.024999999999999</v>
      </c>
      <c r="BC37" s="3"/>
      <c r="BD37" s="3"/>
      <c r="BE37" s="3">
        <v>79.519614265938699</v>
      </c>
      <c r="BF37" s="3">
        <v>1.04912258017029E-2</v>
      </c>
      <c r="BG37" s="5">
        <v>6.0060000000000002</v>
      </c>
      <c r="BH37" s="5"/>
      <c r="BI37" s="5"/>
      <c r="BJ37" s="5">
        <v>161.01529717988299</v>
      </c>
      <c r="BK37" s="5">
        <v>1.3663477157013999E-2</v>
      </c>
      <c r="BL37" s="3">
        <v>25.029</v>
      </c>
      <c r="BM37" s="3"/>
      <c r="BN37" s="3"/>
      <c r="BO37" s="3">
        <v>121.11305251405901</v>
      </c>
      <c r="BP37" s="3">
        <v>6.8396979721201401E-3</v>
      </c>
      <c r="BQ37" s="5">
        <v>0</v>
      </c>
      <c r="BR37" s="5"/>
      <c r="BS37" s="5"/>
      <c r="BT37" s="5" t="s">
        <v>46</v>
      </c>
      <c r="BU37" s="5">
        <v>0</v>
      </c>
    </row>
    <row r="38" spans="1:73" x14ac:dyDescent="0.25">
      <c r="A38" s="2"/>
      <c r="B38" s="2" t="b">
        <v>0</v>
      </c>
      <c r="C38" s="2" t="s">
        <v>73</v>
      </c>
      <c r="D38" s="6">
        <v>43418.5703125</v>
      </c>
      <c r="E38" s="4" t="s">
        <v>33</v>
      </c>
      <c r="F38" s="5" t="s">
        <v>154</v>
      </c>
      <c r="G38" s="2" t="s">
        <v>130</v>
      </c>
      <c r="H38" s="3">
        <v>2587.1379999999999</v>
      </c>
      <c r="I38" s="3">
        <v>8.2146169433808591</v>
      </c>
      <c r="J38" s="3">
        <v>131.41476894953999</v>
      </c>
      <c r="K38" s="5">
        <v>50739.944000000003</v>
      </c>
      <c r="L38" s="5">
        <v>1.80224378714432</v>
      </c>
      <c r="M38" s="5">
        <v>125.685972525216</v>
      </c>
      <c r="N38" s="55">
        <v>6247387.9800000004</v>
      </c>
      <c r="O38" s="3">
        <v>0.541091787946682</v>
      </c>
      <c r="P38" s="3" t="s">
        <v>39</v>
      </c>
      <c r="Q38" s="9">
        <v>255950.196</v>
      </c>
      <c r="R38" s="9">
        <v>0.93317799206094099</v>
      </c>
      <c r="S38" s="9">
        <v>3.14088180175</v>
      </c>
      <c r="T38" s="3">
        <v>94811.247000000003</v>
      </c>
      <c r="U38" s="3">
        <v>1.3033474773756299</v>
      </c>
      <c r="V38" s="3">
        <v>2.7747648718640399</v>
      </c>
      <c r="W38" s="9">
        <v>45686.917999999998</v>
      </c>
      <c r="X38" s="9">
        <v>2.04008744596119</v>
      </c>
      <c r="Y38" s="9">
        <v>0.37721748195105798</v>
      </c>
      <c r="Z38" s="21">
        <v>13741.831</v>
      </c>
      <c r="AA38" s="21">
        <v>4.2698430786695596</v>
      </c>
      <c r="AB38" s="21" t="s">
        <v>39</v>
      </c>
      <c r="AC38" s="11">
        <v>1582.867</v>
      </c>
      <c r="AD38" s="11">
        <v>7.4149717413438099</v>
      </c>
      <c r="AE38" s="11" t="s">
        <v>39</v>
      </c>
      <c r="AF38" s="3">
        <v>43918.256000000001</v>
      </c>
      <c r="AG38" s="3">
        <v>1.7676696222914901</v>
      </c>
      <c r="AH38" s="3">
        <v>0.33352233213761201</v>
      </c>
      <c r="AI38" s="5">
        <v>33285.163</v>
      </c>
      <c r="AJ38" s="5">
        <v>2.97365272906619</v>
      </c>
      <c r="AK38" s="5">
        <v>0.43115870501593301</v>
      </c>
      <c r="AL38" s="3">
        <v>1164.3889999999999</v>
      </c>
      <c r="AM38" s="3">
        <v>8.2292765462046198</v>
      </c>
      <c r="AN38" s="3" t="s">
        <v>39</v>
      </c>
      <c r="AO38" s="5">
        <v>507809.29499999998</v>
      </c>
      <c r="AP38" s="5">
        <v>0.98154749499306804</v>
      </c>
      <c r="AQ38" s="5">
        <v>7.5822252244603003</v>
      </c>
      <c r="AR38" s="3">
        <v>902889.19900000002</v>
      </c>
      <c r="AS38" s="3">
        <v>129.015430618707</v>
      </c>
      <c r="AT38" s="3">
        <v>4.850388722599182</v>
      </c>
      <c r="AU38" s="3">
        <v>0.50515087381789003</v>
      </c>
      <c r="AV38" s="3">
        <f t="shared" si="0"/>
        <v>132.9949391660009</v>
      </c>
      <c r="AW38" s="5">
        <v>729065.55200000003</v>
      </c>
      <c r="AX38" s="5"/>
      <c r="AY38" s="5"/>
      <c r="AZ38" s="5">
        <v>1.0320702309774199</v>
      </c>
      <c r="BA38" s="5">
        <v>127.296412339989</v>
      </c>
      <c r="BB38" s="3">
        <v>215210.61799999999</v>
      </c>
      <c r="BC38" s="3"/>
      <c r="BD38" s="3"/>
      <c r="BE38" s="3">
        <v>1.1463723731098301</v>
      </c>
      <c r="BF38" s="3">
        <v>98.059639016809101</v>
      </c>
      <c r="BG38" s="5">
        <v>41704.237999999998</v>
      </c>
      <c r="BH38" s="5"/>
      <c r="BI38" s="5"/>
      <c r="BJ38" s="5">
        <v>1.6600105375354399</v>
      </c>
      <c r="BK38" s="5">
        <v>94.875941269343002</v>
      </c>
      <c r="BL38" s="3">
        <v>357126.15</v>
      </c>
      <c r="BM38" s="3"/>
      <c r="BN38" s="3"/>
      <c r="BO38" s="3">
        <v>0.58209167923622396</v>
      </c>
      <c r="BP38" s="3">
        <v>97.592193213715007</v>
      </c>
      <c r="BQ38" s="5">
        <v>69494.138000000006</v>
      </c>
      <c r="BR38" s="5"/>
      <c r="BS38" s="5"/>
      <c r="BT38" s="5">
        <v>1.1979255371702899</v>
      </c>
      <c r="BU38" s="5">
        <v>93.987730658753406</v>
      </c>
    </row>
    <row r="39" spans="1:73" x14ac:dyDescent="0.25">
      <c r="A39" s="2"/>
      <c r="B39" s="2" t="b">
        <v>0</v>
      </c>
      <c r="C39" s="2" t="s">
        <v>28</v>
      </c>
      <c r="D39" s="6">
        <v>43418.573912036998</v>
      </c>
      <c r="E39" s="4" t="s">
        <v>33</v>
      </c>
      <c r="F39" s="5" t="s">
        <v>154</v>
      </c>
      <c r="G39" s="2" t="s">
        <v>42</v>
      </c>
      <c r="H39" s="3">
        <v>892.03200000000004</v>
      </c>
      <c r="I39" s="3">
        <v>9.2169230018920096</v>
      </c>
      <c r="J39" s="3">
        <v>132.85493990229301</v>
      </c>
      <c r="K39" s="5">
        <v>24027.940999999999</v>
      </c>
      <c r="L39" s="5">
        <v>2.5054398130680999</v>
      </c>
      <c r="M39" s="5">
        <v>126.985698177622</v>
      </c>
      <c r="N39" s="55">
        <v>5807448.1179999998</v>
      </c>
      <c r="O39" s="3">
        <v>0.49010875105253898</v>
      </c>
      <c r="P39" s="3" t="s">
        <v>39</v>
      </c>
      <c r="Q39" s="9">
        <v>12185.939</v>
      </c>
      <c r="R39" s="9">
        <v>3.4570465668147401</v>
      </c>
      <c r="S39" s="9" t="s">
        <v>39</v>
      </c>
      <c r="T39" s="3">
        <v>4719.97</v>
      </c>
      <c r="U39" s="3">
        <v>7.8578928303882298</v>
      </c>
      <c r="V39" s="3" t="s">
        <v>39</v>
      </c>
      <c r="W39" s="9">
        <v>255.29300000000001</v>
      </c>
      <c r="X39" s="9">
        <v>19.847221717186802</v>
      </c>
      <c r="Y39" s="9" t="s">
        <v>39</v>
      </c>
      <c r="Z39" s="21">
        <v>762.88499999999999</v>
      </c>
      <c r="AA39" s="21">
        <v>14.5061758820449</v>
      </c>
      <c r="AB39" s="21" t="s">
        <v>39</v>
      </c>
      <c r="AC39" s="11">
        <v>607.702</v>
      </c>
      <c r="AD39" s="11">
        <v>15.592351066354</v>
      </c>
      <c r="AE39" s="11" t="s">
        <v>39</v>
      </c>
      <c r="AF39" s="3">
        <v>94.111000000000004</v>
      </c>
      <c r="AG39" s="3">
        <v>34.091084374124897</v>
      </c>
      <c r="AH39" s="3" t="s">
        <v>39</v>
      </c>
      <c r="AI39" s="5">
        <v>4.0039999999999996</v>
      </c>
      <c r="AJ39" s="5">
        <v>210.81851067789199</v>
      </c>
      <c r="AK39" s="5" t="s">
        <v>39</v>
      </c>
      <c r="AL39" s="3">
        <v>443.51499999999999</v>
      </c>
      <c r="AM39" s="3">
        <v>15.200257811600199</v>
      </c>
      <c r="AN39" s="3" t="s">
        <v>39</v>
      </c>
      <c r="AO39" s="5">
        <v>83.094999999999999</v>
      </c>
      <c r="AP39" s="5">
        <v>41.7561653489173</v>
      </c>
      <c r="AQ39" s="5" t="s">
        <v>39</v>
      </c>
      <c r="AR39" s="3">
        <v>358.41800000000001</v>
      </c>
      <c r="AS39" s="3">
        <v>5.1214980379331802E-2</v>
      </c>
      <c r="AU39" s="3">
        <v>32.225005974635401</v>
      </c>
      <c r="AV39" s="3" t="e">
        <f t="shared" si="0"/>
        <v>#DIV/0!</v>
      </c>
      <c r="AW39" s="5">
        <v>207.23699999999999</v>
      </c>
      <c r="AX39" s="5"/>
      <c r="AY39" s="5"/>
      <c r="AZ39" s="5">
        <v>25.567629225667801</v>
      </c>
      <c r="BA39" s="5">
        <v>3.6184025608855301E-2</v>
      </c>
      <c r="BB39" s="3">
        <v>37.042000000000002</v>
      </c>
      <c r="BC39" s="3"/>
      <c r="BD39" s="3"/>
      <c r="BE39" s="3">
        <v>55.611714723013897</v>
      </c>
      <c r="BF39" s="3">
        <v>1.68780015698883E-2</v>
      </c>
      <c r="BG39" s="5">
        <v>4.0039999999999996</v>
      </c>
      <c r="BH39" s="5"/>
      <c r="BI39" s="5"/>
      <c r="BJ39" s="5">
        <v>174.80147469502501</v>
      </c>
      <c r="BK39" s="5">
        <v>9.1089847713426396E-3</v>
      </c>
      <c r="BL39" s="3">
        <v>45.05</v>
      </c>
      <c r="BM39" s="3"/>
      <c r="BN39" s="3"/>
      <c r="BO39" s="3">
        <v>47.1497538112122</v>
      </c>
      <c r="BP39" s="3">
        <v>1.2310855153782101E-2</v>
      </c>
      <c r="BQ39" s="5">
        <v>3.0030000000000001</v>
      </c>
      <c r="BR39" s="5"/>
      <c r="BS39" s="5"/>
      <c r="BT39" s="5">
        <v>224.98285257018401</v>
      </c>
      <c r="BU39" s="5">
        <v>4.0614239314434898E-3</v>
      </c>
    </row>
    <row r="40" spans="1:73" x14ac:dyDescent="0.25">
      <c r="A40" s="2"/>
      <c r="B40" s="2" t="b">
        <v>0</v>
      </c>
      <c r="C40" s="2" t="s">
        <v>184</v>
      </c>
      <c r="D40" s="6">
        <v>43418.577499999999</v>
      </c>
      <c r="E40" s="4" t="s">
        <v>33</v>
      </c>
      <c r="F40" s="5" t="s">
        <v>154</v>
      </c>
      <c r="G40" s="2" t="s">
        <v>107</v>
      </c>
      <c r="H40" s="3">
        <v>1418.67</v>
      </c>
      <c r="I40" s="3">
        <v>15.300907685593801</v>
      </c>
      <c r="J40" s="3">
        <v>132.407505493934</v>
      </c>
      <c r="K40" s="5">
        <v>33161.673999999999</v>
      </c>
      <c r="L40" s="5">
        <v>1.7169359593798399</v>
      </c>
      <c r="M40" s="5">
        <v>126.54127822594999</v>
      </c>
      <c r="N40" s="55">
        <v>5895349.6720000003</v>
      </c>
      <c r="O40" s="3">
        <v>0.674439318314492</v>
      </c>
      <c r="P40" s="3" t="s">
        <v>39</v>
      </c>
      <c r="Q40" s="9">
        <v>79264.581000000006</v>
      </c>
      <c r="R40" s="9">
        <v>1.8092293836948801</v>
      </c>
      <c r="S40" s="9" t="s">
        <v>39</v>
      </c>
      <c r="T40" s="3">
        <v>29110.768</v>
      </c>
      <c r="U40" s="3">
        <v>2.1747316420423899</v>
      </c>
      <c r="V40" s="3" t="s">
        <v>39</v>
      </c>
      <c r="W40" s="9">
        <v>9511.2950000000001</v>
      </c>
      <c r="X40" s="9">
        <v>1.72290024023106</v>
      </c>
      <c r="Y40" s="9">
        <v>6.7902362033970695E-2</v>
      </c>
      <c r="Z40" s="21">
        <v>5329.8360000000002</v>
      </c>
      <c r="AA40" s="21">
        <v>4.1906315125601301</v>
      </c>
      <c r="AB40" s="21" t="s">
        <v>39</v>
      </c>
      <c r="AC40" s="11">
        <v>1035.2139999999999</v>
      </c>
      <c r="AD40" s="11">
        <v>14.113012051973501</v>
      </c>
      <c r="AE40" s="11" t="s">
        <v>39</v>
      </c>
      <c r="AF40" s="3">
        <v>9055.2559999999994</v>
      </c>
      <c r="AG40" s="3">
        <v>6.18311966879594</v>
      </c>
      <c r="AH40" s="3">
        <v>5.8835639344700902E-2</v>
      </c>
      <c r="AI40" s="5">
        <v>6595.8490000000002</v>
      </c>
      <c r="AJ40" s="5">
        <v>3.4433461561958798</v>
      </c>
      <c r="AK40" s="5">
        <v>7.8783086810636394E-2</v>
      </c>
      <c r="AL40" s="3">
        <v>934.09199999999998</v>
      </c>
      <c r="AM40" s="3">
        <v>6.5694386883377902</v>
      </c>
      <c r="AN40" s="3" t="s">
        <v>39</v>
      </c>
      <c r="AO40" s="5">
        <v>236280.58199999999</v>
      </c>
      <c r="AP40" s="5">
        <v>0.87119657366757297</v>
      </c>
      <c r="AQ40" s="5">
        <v>3.46288708459885</v>
      </c>
      <c r="AR40" s="3">
        <v>903681.39800000004</v>
      </c>
      <c r="AS40" s="3">
        <v>129.12862933149901</v>
      </c>
      <c r="AT40" s="3">
        <v>4.8375575753100133</v>
      </c>
      <c r="AU40" s="3">
        <v>0.64764006794342099</v>
      </c>
      <c r="AV40" s="3">
        <f t="shared" si="0"/>
        <v>133.46469506693555</v>
      </c>
      <c r="AW40" s="5">
        <v>733060.26500000001</v>
      </c>
      <c r="AX40" s="5"/>
      <c r="AY40" s="5"/>
      <c r="AZ40" s="5">
        <v>0.64458727232161395</v>
      </c>
      <c r="BA40" s="5">
        <v>127.993897815517</v>
      </c>
      <c r="BB40" s="3">
        <v>216094.21</v>
      </c>
      <c r="BC40" s="3"/>
      <c r="BD40" s="3"/>
      <c r="BE40" s="3">
        <v>1.0396310208161701</v>
      </c>
      <c r="BF40" s="3">
        <v>98.462243281242394</v>
      </c>
      <c r="BG40" s="5">
        <v>41653.923999999999</v>
      </c>
      <c r="BH40" s="5"/>
      <c r="BI40" s="5"/>
      <c r="BJ40" s="5">
        <v>1.2148076126093901</v>
      </c>
      <c r="BK40" s="5">
        <v>94.761478367298693</v>
      </c>
      <c r="BL40" s="3">
        <v>358605.31599999999</v>
      </c>
      <c r="BM40" s="3"/>
      <c r="BN40" s="3"/>
      <c r="BO40" s="3">
        <v>0.63380526438066198</v>
      </c>
      <c r="BP40" s="3">
        <v>97.996406274189994</v>
      </c>
      <c r="BQ40" s="5">
        <v>70044.975999999995</v>
      </c>
      <c r="BR40" s="5"/>
      <c r="BS40" s="5"/>
      <c r="BT40" s="5">
        <v>0.825786870437764</v>
      </c>
      <c r="BU40" s="5">
        <v>94.732714553374905</v>
      </c>
    </row>
    <row r="41" spans="1:73" x14ac:dyDescent="0.25">
      <c r="A41" s="2"/>
      <c r="B41" s="2" t="b">
        <v>0</v>
      </c>
      <c r="C41" s="2" t="s">
        <v>38</v>
      </c>
      <c r="D41" s="6">
        <v>43418.581087963001</v>
      </c>
      <c r="E41" s="4" t="s">
        <v>33</v>
      </c>
      <c r="F41" s="5" t="s">
        <v>154</v>
      </c>
      <c r="G41" s="2" t="s">
        <v>42</v>
      </c>
      <c r="H41" s="3">
        <v>904.05799999999999</v>
      </c>
      <c r="I41" s="3">
        <v>9.9880803773846694</v>
      </c>
      <c r="J41" s="3">
        <v>132.84472254958601</v>
      </c>
      <c r="K41" s="5">
        <v>24229.562999999998</v>
      </c>
      <c r="L41" s="5">
        <v>2.05459871028375</v>
      </c>
      <c r="M41" s="5">
        <v>126.975887858063</v>
      </c>
      <c r="N41" s="55">
        <v>5761279.2319999998</v>
      </c>
      <c r="O41" s="3">
        <v>0.36824316170960097</v>
      </c>
      <c r="P41" s="3" t="s">
        <v>39</v>
      </c>
      <c r="Q41" s="9">
        <v>12111.315000000001</v>
      </c>
      <c r="R41" s="9">
        <v>3.33637819770169</v>
      </c>
      <c r="S41" s="9" t="s">
        <v>39</v>
      </c>
      <c r="T41" s="3">
        <v>4475.6360000000004</v>
      </c>
      <c r="U41" s="3">
        <v>5.2751582243929596</v>
      </c>
      <c r="V41" s="3" t="s">
        <v>39</v>
      </c>
      <c r="W41" s="9">
        <v>249.286</v>
      </c>
      <c r="X41" s="9">
        <v>24.861456186922201</v>
      </c>
      <c r="Y41" s="9" t="s">
        <v>39</v>
      </c>
      <c r="Z41" s="21">
        <v>727.85299999999995</v>
      </c>
      <c r="AA41" s="21">
        <v>19.954479993666801</v>
      </c>
      <c r="AB41" s="21" t="s">
        <v>39</v>
      </c>
      <c r="AC41" s="11">
        <v>651.76</v>
      </c>
      <c r="AD41" s="11">
        <v>19.014447884953199</v>
      </c>
      <c r="AE41" s="11" t="s">
        <v>39</v>
      </c>
      <c r="AF41" s="3">
        <v>63.073</v>
      </c>
      <c r="AG41" s="3">
        <v>43.6648605955154</v>
      </c>
      <c r="AH41" s="3" t="s">
        <v>39</v>
      </c>
      <c r="AI41" s="5">
        <v>3.0030000000000001</v>
      </c>
      <c r="AJ41" s="5">
        <v>224.98285257018401</v>
      </c>
      <c r="AK41" s="5" t="s">
        <v>39</v>
      </c>
      <c r="AL41" s="3">
        <v>439.512</v>
      </c>
      <c r="AM41" s="3">
        <v>15.128069815407001</v>
      </c>
      <c r="AN41" s="3" t="s">
        <v>39</v>
      </c>
      <c r="AO41" s="5">
        <v>37.042000000000002</v>
      </c>
      <c r="AP41" s="5">
        <v>89.235802428146997</v>
      </c>
      <c r="AQ41" s="5" t="s">
        <v>39</v>
      </c>
      <c r="AR41" s="3">
        <v>339.392</v>
      </c>
      <c r="AS41" s="3">
        <v>4.8496321671629698E-2</v>
      </c>
      <c r="AU41" s="3">
        <v>43.498235900577598</v>
      </c>
      <c r="AV41" s="3" t="e">
        <f t="shared" si="0"/>
        <v>#DIV/0!</v>
      </c>
      <c r="AW41" s="5">
        <v>239.274</v>
      </c>
      <c r="AX41" s="5"/>
      <c r="AY41" s="5"/>
      <c r="AZ41" s="5">
        <v>30.522294893978099</v>
      </c>
      <c r="BA41" s="5">
        <v>4.1777754665109301E-2</v>
      </c>
      <c r="BB41" s="3">
        <v>43.048000000000002</v>
      </c>
      <c r="BC41" s="3"/>
      <c r="BD41" s="3"/>
      <c r="BE41" s="3">
        <v>82.080876494213101</v>
      </c>
      <c r="BF41" s="3">
        <v>1.9614605355557299E-2</v>
      </c>
      <c r="BG41" s="5">
        <v>1.0009999999999999</v>
      </c>
      <c r="BH41" s="5"/>
      <c r="BI41" s="5"/>
      <c r="BJ41" s="5">
        <v>316.22776601683802</v>
      </c>
      <c r="BK41" s="5">
        <v>2.2772461928356599E-3</v>
      </c>
      <c r="BL41" s="3">
        <v>52.058999999999997</v>
      </c>
      <c r="BM41" s="3"/>
      <c r="BN41" s="3"/>
      <c r="BO41" s="3">
        <v>45.147432928844601</v>
      </c>
      <c r="BP41" s="3">
        <v>1.4226211064389401E-2</v>
      </c>
      <c r="BQ41" s="5">
        <v>5.0049999999999999</v>
      </c>
      <c r="BR41" s="5"/>
      <c r="BS41" s="5"/>
      <c r="BT41" s="5">
        <v>141.42135623730999</v>
      </c>
      <c r="BU41" s="5">
        <v>6.7690398857391497E-3</v>
      </c>
    </row>
    <row r="42" spans="1:73" x14ac:dyDescent="0.25">
      <c r="A42" s="2"/>
      <c r="B42" s="2" t="b">
        <v>0</v>
      </c>
      <c r="C42" s="2" t="s">
        <v>97</v>
      </c>
      <c r="D42" s="6">
        <v>43418.584687499999</v>
      </c>
      <c r="E42" s="4" t="s">
        <v>33</v>
      </c>
      <c r="F42" s="5" t="s">
        <v>154</v>
      </c>
      <c r="G42" s="2" t="s">
        <v>10</v>
      </c>
      <c r="H42" s="3">
        <v>1226.4349999999999</v>
      </c>
      <c r="I42" s="3">
        <v>7.9554535649315996</v>
      </c>
      <c r="J42" s="3">
        <v>132.57082935869599</v>
      </c>
      <c r="K42" s="5">
        <v>29668.91</v>
      </c>
      <c r="L42" s="5">
        <v>2.35147926695219</v>
      </c>
      <c r="M42" s="5">
        <v>126.71122560760401</v>
      </c>
      <c r="N42" s="55">
        <v>5790222.3449999997</v>
      </c>
      <c r="O42" s="3">
        <v>0.518356998452974</v>
      </c>
      <c r="P42" s="3" t="s">
        <v>39</v>
      </c>
      <c r="Q42" s="9">
        <v>34046.707000000002</v>
      </c>
      <c r="R42" s="9">
        <v>2.2263176085152798</v>
      </c>
      <c r="S42" s="9" t="s">
        <v>39</v>
      </c>
      <c r="T42" s="3">
        <v>12853.212</v>
      </c>
      <c r="U42" s="3">
        <v>3.59406543891747</v>
      </c>
      <c r="V42" s="3" t="s">
        <v>39</v>
      </c>
      <c r="W42" s="9">
        <v>2270.71</v>
      </c>
      <c r="X42" s="9">
        <v>7.3984565549293597</v>
      </c>
      <c r="Y42" s="9">
        <v>5.9926495863131301E-3</v>
      </c>
      <c r="Z42" s="21">
        <v>3614.4659999999999</v>
      </c>
      <c r="AA42" s="21">
        <v>5.0528552825406496</v>
      </c>
      <c r="AB42" s="21" t="s">
        <v>39</v>
      </c>
      <c r="AC42" s="11">
        <v>1068.2429999999999</v>
      </c>
      <c r="AD42" s="11">
        <v>10.0557652116377</v>
      </c>
      <c r="AE42" s="11" t="s">
        <v>39</v>
      </c>
      <c r="AF42" s="3">
        <v>2000.3920000000001</v>
      </c>
      <c r="AG42" s="3">
        <v>9.2159830859701106</v>
      </c>
      <c r="AH42" s="3">
        <v>3.2501400972532401E-3</v>
      </c>
      <c r="AI42" s="5">
        <v>1549.846</v>
      </c>
      <c r="AJ42" s="5">
        <v>6.3871809129888799</v>
      </c>
      <c r="AK42" s="5">
        <v>1.21613509881728E-2</v>
      </c>
      <c r="AL42" s="3">
        <v>1076.2660000000001</v>
      </c>
      <c r="AM42" s="3">
        <v>12.2417451724811</v>
      </c>
      <c r="AN42" s="3" t="s">
        <v>39</v>
      </c>
      <c r="AO42" s="5">
        <v>88624.373000000007</v>
      </c>
      <c r="AP42" s="5">
        <v>1.23374911048452</v>
      </c>
      <c r="AQ42" s="5">
        <v>1.22280776996278</v>
      </c>
      <c r="AR42" s="3">
        <v>899762.01100000006</v>
      </c>
      <c r="AS42" s="3">
        <v>128.568581208067</v>
      </c>
      <c r="AT42" s="3">
        <v>4.837103428652954</v>
      </c>
      <c r="AU42" s="3">
        <v>0.51884724302905105</v>
      </c>
      <c r="AV42" s="3">
        <f t="shared" si="0"/>
        <v>132.89831725168531</v>
      </c>
      <c r="AW42" s="5">
        <v>729556.71299999999</v>
      </c>
      <c r="AX42" s="5"/>
      <c r="AY42" s="5"/>
      <c r="AZ42" s="5">
        <v>0.86326791642056</v>
      </c>
      <c r="BA42" s="5">
        <v>127.382170106228</v>
      </c>
      <c r="BB42" s="3">
        <v>214457.47</v>
      </c>
      <c r="BC42" s="3"/>
      <c r="BD42" s="3"/>
      <c r="BE42" s="3">
        <v>0.96378412253718804</v>
      </c>
      <c r="BF42" s="3">
        <v>97.716470906924101</v>
      </c>
      <c r="BG42" s="5">
        <v>41989.894999999997</v>
      </c>
      <c r="BH42" s="5"/>
      <c r="BI42" s="5"/>
      <c r="BJ42" s="5">
        <v>1.8647942098396899</v>
      </c>
      <c r="BK42" s="5">
        <v>95.525802723595604</v>
      </c>
      <c r="BL42" s="3">
        <v>357592.01400000002</v>
      </c>
      <c r="BM42" s="3"/>
      <c r="BN42" s="3"/>
      <c r="BO42" s="3">
        <v>0.91219875671804795</v>
      </c>
      <c r="BP42" s="3">
        <v>97.719500299738598</v>
      </c>
      <c r="BQ42" s="5">
        <v>70352.585999999996</v>
      </c>
      <c r="BR42" s="5"/>
      <c r="BS42" s="5"/>
      <c r="BT42" s="5">
        <v>1.4345886185315999</v>
      </c>
      <c r="BU42" s="5">
        <v>95.148743396382301</v>
      </c>
    </row>
    <row r="43" spans="1:73" x14ac:dyDescent="0.25">
      <c r="A43" s="2"/>
      <c r="B43" s="2" t="b">
        <v>0</v>
      </c>
      <c r="C43" s="2" t="s">
        <v>108</v>
      </c>
      <c r="D43" s="6">
        <v>43418.588287036997</v>
      </c>
      <c r="E43" s="4" t="s">
        <v>33</v>
      </c>
      <c r="F43" s="5" t="s">
        <v>154</v>
      </c>
      <c r="G43" s="2" t="s">
        <v>42</v>
      </c>
      <c r="H43" s="3">
        <v>1032.1969999999999</v>
      </c>
      <c r="I43" s="3">
        <v>14.649249015089399</v>
      </c>
      <c r="J43" s="3">
        <v>132.73585498277001</v>
      </c>
      <c r="K43" s="5">
        <v>27699.278999999999</v>
      </c>
      <c r="L43" s="5">
        <v>3.30439335506744</v>
      </c>
      <c r="M43" s="5">
        <v>126.807061922705</v>
      </c>
      <c r="N43" s="55">
        <v>5723243.3540000003</v>
      </c>
      <c r="O43" s="3">
        <v>0.57317562044356596</v>
      </c>
      <c r="P43" s="3" t="s">
        <v>39</v>
      </c>
      <c r="Q43" s="9">
        <v>12282.032999999999</v>
      </c>
      <c r="R43" s="9">
        <v>4.1612941131385499</v>
      </c>
      <c r="S43" s="9" t="s">
        <v>39</v>
      </c>
      <c r="T43" s="3">
        <v>4645.8789999999999</v>
      </c>
      <c r="U43" s="3">
        <v>5.5792811767208397</v>
      </c>
      <c r="V43" s="3" t="s">
        <v>39</v>
      </c>
      <c r="W43" s="9">
        <v>251.28800000000001</v>
      </c>
      <c r="X43" s="9">
        <v>25.229334673056702</v>
      </c>
      <c r="Y43" s="9" t="s">
        <v>39</v>
      </c>
      <c r="Z43" s="21">
        <v>828.95699999999999</v>
      </c>
      <c r="AA43" s="21">
        <v>14.253703674441899</v>
      </c>
      <c r="AB43" s="21" t="s">
        <v>39</v>
      </c>
      <c r="AC43" s="11">
        <v>626.72799999999995</v>
      </c>
      <c r="AD43" s="11">
        <v>20.7636325400182</v>
      </c>
      <c r="AE43" s="11" t="s">
        <v>39</v>
      </c>
      <c r="AF43" s="3">
        <v>42.046999999999997</v>
      </c>
      <c r="AG43" s="3">
        <v>79.212658660673398</v>
      </c>
      <c r="AH43" s="3" t="s">
        <v>39</v>
      </c>
      <c r="AI43" s="5">
        <v>2.0019999999999998</v>
      </c>
      <c r="AJ43" s="5">
        <v>210.81851067789199</v>
      </c>
      <c r="AK43" s="5" t="s">
        <v>39</v>
      </c>
      <c r="AL43" s="3">
        <v>466.54500000000002</v>
      </c>
      <c r="AM43" s="3">
        <v>17.527919835349799</v>
      </c>
      <c r="AN43" s="3" t="s">
        <v>39</v>
      </c>
      <c r="AO43" s="5">
        <v>16.018000000000001</v>
      </c>
      <c r="AP43" s="5">
        <v>107.049681481658</v>
      </c>
      <c r="AQ43" s="5" t="s">
        <v>39</v>
      </c>
      <c r="AR43" s="3">
        <v>338.39299999999997</v>
      </c>
      <c r="AS43" s="3">
        <v>4.8353572799087197E-2</v>
      </c>
      <c r="AU43" s="3">
        <v>21.462200341324198</v>
      </c>
      <c r="AV43" s="3" t="e">
        <f t="shared" si="0"/>
        <v>#DIV/0!</v>
      </c>
      <c r="AW43" s="5">
        <v>221.255</v>
      </c>
      <c r="AX43" s="5"/>
      <c r="AY43" s="5"/>
      <c r="AZ43" s="5">
        <v>32.028842378847301</v>
      </c>
      <c r="BA43" s="5">
        <v>3.8631598537361998E-2</v>
      </c>
      <c r="BB43" s="3">
        <v>28.032</v>
      </c>
      <c r="BC43" s="3"/>
      <c r="BD43" s="3"/>
      <c r="BE43" s="3">
        <v>78.612126689150202</v>
      </c>
      <c r="BF43" s="3">
        <v>1.27726402463989E-2</v>
      </c>
      <c r="BG43" s="5">
        <v>2.0019999999999998</v>
      </c>
      <c r="BH43" s="5"/>
      <c r="BI43" s="5"/>
      <c r="BJ43" s="5">
        <v>210.81851067789199</v>
      </c>
      <c r="BK43" s="5">
        <v>4.5544923856713198E-3</v>
      </c>
      <c r="BL43" s="3">
        <v>63.072000000000003</v>
      </c>
      <c r="BM43" s="3"/>
      <c r="BN43" s="3"/>
      <c r="BO43" s="3">
        <v>60.352124705529697</v>
      </c>
      <c r="BP43" s="3">
        <v>1.7235743757144199E-2</v>
      </c>
      <c r="BQ43" s="5">
        <v>6.0060000000000002</v>
      </c>
      <c r="BR43" s="5"/>
      <c r="BS43" s="5"/>
      <c r="BT43" s="5">
        <v>161.01529717988299</v>
      </c>
      <c r="BU43" s="5">
        <v>8.1228478628869796E-3</v>
      </c>
    </row>
    <row r="44" spans="1:73" x14ac:dyDescent="0.25">
      <c r="A44" s="2"/>
      <c r="B44" s="2" t="b">
        <v>0</v>
      </c>
      <c r="C44" s="2" t="s">
        <v>103</v>
      </c>
      <c r="D44" s="6">
        <v>43418.591886574097</v>
      </c>
      <c r="E44" s="4" t="s">
        <v>33</v>
      </c>
      <c r="F44" s="5" t="s">
        <v>154</v>
      </c>
      <c r="G44" s="2" t="s">
        <v>30</v>
      </c>
      <c r="H44" s="3">
        <v>2396.87</v>
      </c>
      <c r="I44" s="3">
        <v>6.3576309885675304</v>
      </c>
      <c r="J44" s="3">
        <v>131.57642164078101</v>
      </c>
      <c r="K44" s="5">
        <v>51731.112999999998</v>
      </c>
      <c r="L44" s="5">
        <v>1.6694593991348099</v>
      </c>
      <c r="M44" s="5">
        <v>125.63774522548201</v>
      </c>
      <c r="N44" s="55">
        <v>5848815.4550000001</v>
      </c>
      <c r="O44" s="3">
        <v>0.40431452992531802</v>
      </c>
      <c r="P44" s="3" t="s">
        <v>39</v>
      </c>
      <c r="Q44" s="9">
        <v>32049.58</v>
      </c>
      <c r="R44" s="9">
        <v>1.1974500778147099</v>
      </c>
      <c r="S44" s="9" t="s">
        <v>39</v>
      </c>
      <c r="T44" s="3">
        <v>12012.705</v>
      </c>
      <c r="U44" s="3">
        <v>5.3920116650455796</v>
      </c>
      <c r="V44" s="3" t="s">
        <v>39</v>
      </c>
      <c r="W44" s="9">
        <v>1217.422</v>
      </c>
      <c r="X44" s="9">
        <v>9.6318826225381606</v>
      </c>
      <c r="Y44" s="9" t="s">
        <v>39</v>
      </c>
      <c r="Z44" s="21">
        <v>3430.223</v>
      </c>
      <c r="AA44" s="21">
        <v>4.5647780031224903</v>
      </c>
      <c r="AB44" s="21" t="s">
        <v>39</v>
      </c>
      <c r="AC44" s="11">
        <v>3306.08</v>
      </c>
      <c r="AD44" s="11">
        <v>9.8146368774184491</v>
      </c>
      <c r="AE44" s="11" t="s">
        <v>39</v>
      </c>
      <c r="AF44" s="3">
        <v>1160.3610000000001</v>
      </c>
      <c r="AG44" s="3">
        <v>13.1959351740351</v>
      </c>
      <c r="AH44" s="3" t="s">
        <v>39</v>
      </c>
      <c r="AI44" s="5">
        <v>667.77700000000004</v>
      </c>
      <c r="AJ44" s="5">
        <v>12.2423488681892</v>
      </c>
      <c r="AK44" s="5">
        <v>5.1550616897930797E-4</v>
      </c>
      <c r="AL44" s="3">
        <v>1014.193</v>
      </c>
      <c r="AM44" s="3">
        <v>11.466425824436101</v>
      </c>
      <c r="AN44" s="3" t="s">
        <v>39</v>
      </c>
      <c r="AO44" s="5">
        <v>30102.863000000001</v>
      </c>
      <c r="AP44" s="5">
        <v>2.0885780448608999</v>
      </c>
      <c r="AQ44" s="5">
        <v>0.33498310684775101</v>
      </c>
      <c r="AR44" s="3">
        <v>910880.54500000004</v>
      </c>
      <c r="AS44" s="3">
        <v>130.157328147833</v>
      </c>
      <c r="AT44" s="3">
        <v>4.8699382157335283</v>
      </c>
      <c r="AU44" s="3">
        <v>0.44465650480063201</v>
      </c>
      <c r="AV44" s="3">
        <f t="shared" si="0"/>
        <v>133.63344911371553</v>
      </c>
      <c r="AW44" s="5">
        <v>737118.37399999995</v>
      </c>
      <c r="AX44" s="5"/>
      <c r="AY44" s="5"/>
      <c r="AZ44" s="5">
        <v>0.80626531118818701</v>
      </c>
      <c r="BA44" s="5">
        <v>128.7024523689</v>
      </c>
      <c r="BB44" s="3">
        <v>217293.28899999999</v>
      </c>
      <c r="BC44" s="3"/>
      <c r="BD44" s="3"/>
      <c r="BE44" s="3">
        <v>0.63596455205067703</v>
      </c>
      <c r="BF44" s="3">
        <v>99.008597615360998</v>
      </c>
      <c r="BG44" s="5">
        <v>42107.633000000002</v>
      </c>
      <c r="BH44" s="5"/>
      <c r="BI44" s="5"/>
      <c r="BJ44" s="5">
        <v>1.8531691750566199</v>
      </c>
      <c r="BK44" s="5">
        <v>95.793653285285998</v>
      </c>
      <c r="BL44" s="3">
        <v>362823.27399999998</v>
      </c>
      <c r="BM44" s="3"/>
      <c r="BN44" s="3"/>
      <c r="BO44" s="3">
        <v>0.94075815769850102</v>
      </c>
      <c r="BP44" s="3">
        <v>99.149051556825697</v>
      </c>
      <c r="BQ44" s="5">
        <v>70346.774999999994</v>
      </c>
      <c r="BR44" s="5"/>
      <c r="BS44" s="5"/>
      <c r="BT44" s="5">
        <v>1.6230353148911201</v>
      </c>
      <c r="BU44" s="5">
        <v>95.140884277346203</v>
      </c>
    </row>
    <row r="45" spans="1:73" x14ac:dyDescent="0.25">
      <c r="A45" s="2"/>
      <c r="B45" s="2" t="b">
        <v>0</v>
      </c>
      <c r="C45" s="2" t="s">
        <v>173</v>
      </c>
      <c r="D45" s="6">
        <v>43418.595474537004</v>
      </c>
      <c r="E45" s="4" t="s">
        <v>33</v>
      </c>
      <c r="F45" s="5" t="s">
        <v>154</v>
      </c>
      <c r="G45" s="2" t="s">
        <v>42</v>
      </c>
      <c r="H45" s="3">
        <v>968.12699999999995</v>
      </c>
      <c r="I45" s="3">
        <v>15.775314101121101</v>
      </c>
      <c r="J45" s="3">
        <v>132.79028919097999</v>
      </c>
      <c r="K45" s="5">
        <v>26249.564999999999</v>
      </c>
      <c r="L45" s="5">
        <v>1.85595864887916</v>
      </c>
      <c r="M45" s="5">
        <v>126.87760064173899</v>
      </c>
      <c r="N45" s="55">
        <v>5815646.8020000001</v>
      </c>
      <c r="O45" s="3">
        <v>0.57564790205785199</v>
      </c>
      <c r="P45" s="3" t="s">
        <v>39</v>
      </c>
      <c r="Q45" s="9">
        <v>12293.014999999999</v>
      </c>
      <c r="R45" s="9">
        <v>3.6738670800472599</v>
      </c>
      <c r="S45" s="9" t="s">
        <v>39</v>
      </c>
      <c r="T45" s="3">
        <v>4695.9470000000001</v>
      </c>
      <c r="U45" s="3">
        <v>3.9528331017982299</v>
      </c>
      <c r="V45" s="3" t="s">
        <v>39</v>
      </c>
      <c r="W45" s="9">
        <v>259.29500000000002</v>
      </c>
      <c r="X45" s="9">
        <v>30.098476300502199</v>
      </c>
      <c r="Y45" s="9" t="s">
        <v>39</v>
      </c>
      <c r="Z45" s="21">
        <v>788.91399999999999</v>
      </c>
      <c r="AA45" s="21">
        <v>17.470015045819899</v>
      </c>
      <c r="AB45" s="21" t="s">
        <v>39</v>
      </c>
      <c r="AC45" s="11">
        <v>570.66300000000001</v>
      </c>
      <c r="AD45" s="11">
        <v>17.230144896495599</v>
      </c>
      <c r="AE45" s="11" t="s">
        <v>39</v>
      </c>
      <c r="AF45" s="3">
        <v>61.072000000000003</v>
      </c>
      <c r="AG45" s="3">
        <v>30.374188119755701</v>
      </c>
      <c r="AH45" s="3" t="s">
        <v>39</v>
      </c>
      <c r="AI45" s="5">
        <v>1.0009999999999999</v>
      </c>
      <c r="AJ45" s="5">
        <v>316.22776601683802</v>
      </c>
      <c r="AK45" s="5" t="s">
        <v>39</v>
      </c>
      <c r="AL45" s="3">
        <v>452.524</v>
      </c>
      <c r="AM45" s="3">
        <v>15.0354375413577</v>
      </c>
      <c r="AN45" s="3" t="s">
        <v>39</v>
      </c>
      <c r="AO45" s="5">
        <v>6.0060000000000002</v>
      </c>
      <c r="AP45" s="5">
        <v>140.54567378526099</v>
      </c>
      <c r="AQ45" s="5" t="s">
        <v>39</v>
      </c>
      <c r="AR45" s="3">
        <v>305.346</v>
      </c>
      <c r="AS45" s="3">
        <v>4.3631428664038803E-2</v>
      </c>
      <c r="AU45" s="3">
        <v>27.356099824807899</v>
      </c>
      <c r="AV45" s="3" t="e">
        <f t="shared" si="0"/>
        <v>#DIV/0!</v>
      </c>
      <c r="AW45" s="5">
        <v>179.20500000000001</v>
      </c>
      <c r="AX45" s="5"/>
      <c r="AY45" s="5"/>
      <c r="AZ45" s="5">
        <v>24.487078649795599</v>
      </c>
      <c r="BA45" s="5">
        <v>3.1289578160439098E-2</v>
      </c>
      <c r="BB45" s="3">
        <v>38.040999999999997</v>
      </c>
      <c r="BC45" s="3"/>
      <c r="BD45" s="3"/>
      <c r="BE45" s="3">
        <v>102.155804248251</v>
      </c>
      <c r="BF45" s="3">
        <v>1.7333190910861301E-2</v>
      </c>
      <c r="BG45" s="5">
        <v>0</v>
      </c>
      <c r="BH45" s="5"/>
      <c r="BI45" s="5"/>
      <c r="BJ45" s="5" t="s">
        <v>46</v>
      </c>
      <c r="BK45" s="5">
        <v>0</v>
      </c>
      <c r="BL45" s="3">
        <v>47.054000000000002</v>
      </c>
      <c r="BM45" s="3"/>
      <c r="BN45" s="3"/>
      <c r="BO45" s="3">
        <v>73.7404484375799</v>
      </c>
      <c r="BP45" s="3">
        <v>1.28584900867051E-2</v>
      </c>
      <c r="BQ45" s="5">
        <v>7.0069999999999997</v>
      </c>
      <c r="BR45" s="5"/>
      <c r="BS45" s="5"/>
      <c r="BT45" s="5">
        <v>117.61037176408099</v>
      </c>
      <c r="BU45" s="5">
        <v>9.4766558400348096E-3</v>
      </c>
    </row>
    <row r="46" spans="1:73" x14ac:dyDescent="0.25">
      <c r="A46" s="2"/>
      <c r="B46" s="2" t="b">
        <v>0</v>
      </c>
      <c r="C46" s="2" t="s">
        <v>27</v>
      </c>
      <c r="D46" s="6">
        <v>43418.599074074104</v>
      </c>
      <c r="E46" s="4" t="s">
        <v>33</v>
      </c>
      <c r="F46" s="5" t="s">
        <v>154</v>
      </c>
      <c r="G46" s="2" t="s">
        <v>94</v>
      </c>
      <c r="H46" s="3">
        <v>1425.6859999999999</v>
      </c>
      <c r="I46" s="3">
        <v>13.243545820802501</v>
      </c>
      <c r="J46" s="3">
        <v>132.401544663517</v>
      </c>
      <c r="K46" s="5">
        <v>33360.557000000001</v>
      </c>
      <c r="L46" s="5">
        <v>2.14806810197173</v>
      </c>
      <c r="M46" s="5">
        <v>126.53160117788499</v>
      </c>
      <c r="N46" s="55">
        <v>5900865.3439999996</v>
      </c>
      <c r="O46" s="3">
        <v>0.55951296967670805</v>
      </c>
      <c r="P46" s="3" t="s">
        <v>39</v>
      </c>
      <c r="Q46" s="9">
        <v>37555.411</v>
      </c>
      <c r="R46" s="9">
        <v>2.1853979732044801</v>
      </c>
      <c r="S46" s="9" t="s">
        <v>39</v>
      </c>
      <c r="T46" s="3">
        <v>13914.61</v>
      </c>
      <c r="U46" s="3">
        <v>4.1313870063204803</v>
      </c>
      <c r="V46" s="3" t="s">
        <v>39</v>
      </c>
      <c r="W46" s="9">
        <v>922.06700000000001</v>
      </c>
      <c r="X46" s="9">
        <v>11.495489484862601</v>
      </c>
      <c r="Y46" s="9" t="s">
        <v>39</v>
      </c>
      <c r="Z46" s="21">
        <v>3531.373</v>
      </c>
      <c r="AA46" s="21">
        <v>7.1663548049121504</v>
      </c>
      <c r="AB46" s="21" t="s">
        <v>39</v>
      </c>
      <c r="AC46" s="11">
        <v>2357.8249999999998</v>
      </c>
      <c r="AD46" s="11">
        <v>7.7381172468200798</v>
      </c>
      <c r="AE46" s="11" t="s">
        <v>39</v>
      </c>
      <c r="AF46" s="3">
        <v>826.96600000000001</v>
      </c>
      <c r="AG46" s="3">
        <v>10.8465022309245</v>
      </c>
      <c r="AH46" s="3" t="s">
        <v>39</v>
      </c>
      <c r="AI46" s="5">
        <v>446.51799999999997</v>
      </c>
      <c r="AJ46" s="5">
        <v>12.952895392994</v>
      </c>
      <c r="AK46" s="5" t="s">
        <v>39</v>
      </c>
      <c r="AL46" s="3">
        <v>1625.951</v>
      </c>
      <c r="AM46" s="3">
        <v>14.469581802794099</v>
      </c>
      <c r="AN46" s="3" t="s">
        <v>39</v>
      </c>
      <c r="AO46" s="5">
        <v>10566.263999999999</v>
      </c>
      <c r="AP46" s="5">
        <v>6.6032891591737704</v>
      </c>
      <c r="AQ46" s="5">
        <v>3.8595087714470101E-2</v>
      </c>
      <c r="AR46" s="3">
        <v>924403.72</v>
      </c>
      <c r="AS46" s="3">
        <v>132.08967848261301</v>
      </c>
      <c r="AT46" s="3">
        <v>4.8862977200555884</v>
      </c>
      <c r="AU46" s="3">
        <v>0.79270772600915596</v>
      </c>
      <c r="AV46" s="3">
        <f t="shared" si="0"/>
        <v>135.16335480383941</v>
      </c>
      <c r="AW46" s="5">
        <v>744982.07799999998</v>
      </c>
      <c r="AX46" s="5"/>
      <c r="AY46" s="5"/>
      <c r="AZ46" s="5">
        <v>0.67616882806495304</v>
      </c>
      <c r="BA46" s="5">
        <v>130.07547198854601</v>
      </c>
      <c r="BB46" s="3">
        <v>221291.89499999999</v>
      </c>
      <c r="BC46" s="3"/>
      <c r="BD46" s="3"/>
      <c r="BE46" s="3">
        <v>1.1647056514830101</v>
      </c>
      <c r="BF46" s="3">
        <v>100.83054239008599</v>
      </c>
      <c r="BG46" s="5">
        <v>42660.705999999998</v>
      </c>
      <c r="BH46" s="5"/>
      <c r="BI46" s="5"/>
      <c r="BJ46" s="5">
        <v>1.72304577772679</v>
      </c>
      <c r="BK46" s="5">
        <v>97.051878443737706</v>
      </c>
      <c r="BL46" s="3">
        <v>365845.799</v>
      </c>
      <c r="BM46" s="3"/>
      <c r="BN46" s="3"/>
      <c r="BO46" s="3">
        <v>1.01588781253545</v>
      </c>
      <c r="BP46" s="3">
        <v>99.975019758239299</v>
      </c>
      <c r="BQ46" s="5">
        <v>72061.702999999994</v>
      </c>
      <c r="BR46" s="5"/>
      <c r="BS46" s="5"/>
      <c r="BT46" s="5">
        <v>1.4292317487661701</v>
      </c>
      <c r="BU46" s="5">
        <v>97.460248120137607</v>
      </c>
    </row>
    <row r="47" spans="1:73" x14ac:dyDescent="0.25">
      <c r="A47" s="2"/>
      <c r="B47" s="2" t="b">
        <v>0</v>
      </c>
      <c r="C47" s="2" t="s">
        <v>169</v>
      </c>
      <c r="D47" s="6">
        <v>43418.602662037003</v>
      </c>
      <c r="E47" s="4" t="s">
        <v>33</v>
      </c>
      <c r="F47" s="5" t="s">
        <v>154</v>
      </c>
      <c r="G47" s="2" t="s">
        <v>42</v>
      </c>
      <c r="H47" s="3">
        <v>1022.193</v>
      </c>
      <c r="I47" s="3">
        <v>10.1210161951388</v>
      </c>
      <c r="J47" s="3">
        <v>132.74435443366599</v>
      </c>
      <c r="K47" s="5">
        <v>26619.84</v>
      </c>
      <c r="L47" s="5">
        <v>1.72562417289301</v>
      </c>
      <c r="M47" s="5">
        <v>126.85958417491101</v>
      </c>
      <c r="N47" s="55">
        <v>5766527.8569999998</v>
      </c>
      <c r="O47" s="3">
        <v>0.46873946157790602</v>
      </c>
      <c r="P47" s="3" t="s">
        <v>39</v>
      </c>
      <c r="Q47" s="9">
        <v>12283.058999999999</v>
      </c>
      <c r="R47" s="9">
        <v>2.56870394259834</v>
      </c>
      <c r="S47" s="9" t="s">
        <v>39</v>
      </c>
      <c r="T47" s="3">
        <v>4646.8590000000004</v>
      </c>
      <c r="U47" s="3">
        <v>6.0187192049753504</v>
      </c>
      <c r="V47" s="3" t="s">
        <v>39</v>
      </c>
      <c r="W47" s="9">
        <v>251.286</v>
      </c>
      <c r="X47" s="9">
        <v>25.158447730539901</v>
      </c>
      <c r="Y47" s="9" t="s">
        <v>39</v>
      </c>
      <c r="Z47" s="21">
        <v>848.98599999999999</v>
      </c>
      <c r="AA47" s="21">
        <v>14.821738443167099</v>
      </c>
      <c r="AB47" s="21" t="s">
        <v>39</v>
      </c>
      <c r="AC47" s="11">
        <v>600.69299999999998</v>
      </c>
      <c r="AD47" s="11">
        <v>13.3572787472895</v>
      </c>
      <c r="AE47" s="11" t="s">
        <v>39</v>
      </c>
      <c r="AF47" s="3">
        <v>49.058</v>
      </c>
      <c r="AG47" s="3">
        <v>53.085392916084402</v>
      </c>
      <c r="AH47" s="3" t="s">
        <v>39</v>
      </c>
      <c r="AI47" s="5">
        <v>5.0049999999999999</v>
      </c>
      <c r="AJ47" s="5">
        <v>141.42135623730999</v>
      </c>
      <c r="AK47" s="5" t="s">
        <v>39</v>
      </c>
      <c r="AL47" s="3">
        <v>451.524</v>
      </c>
      <c r="AM47" s="3">
        <v>16.7394475715179</v>
      </c>
      <c r="AN47" s="3" t="s">
        <v>39</v>
      </c>
      <c r="AO47" s="5">
        <v>5.0049999999999999</v>
      </c>
      <c r="AP47" s="5">
        <v>169.967317119759</v>
      </c>
      <c r="AQ47" s="5" t="s">
        <v>39</v>
      </c>
      <c r="AR47" s="3">
        <v>326.37299999999999</v>
      </c>
      <c r="AS47" s="3">
        <v>4.6636013792118902E-2</v>
      </c>
      <c r="AU47" s="3">
        <v>18.130219749627599</v>
      </c>
      <c r="AV47" s="3" t="e">
        <f t="shared" si="0"/>
        <v>#DIV/0!</v>
      </c>
      <c r="AW47" s="5">
        <v>204.23099999999999</v>
      </c>
      <c r="AX47" s="5"/>
      <c r="AY47" s="5"/>
      <c r="AZ47" s="5">
        <v>23.129971182441601</v>
      </c>
      <c r="BA47" s="5">
        <v>3.5659171548141202E-2</v>
      </c>
      <c r="BB47" s="3">
        <v>31.035</v>
      </c>
      <c r="BC47" s="3"/>
      <c r="BD47" s="3"/>
      <c r="BE47" s="3">
        <v>51.461792331830203</v>
      </c>
      <c r="BF47" s="3">
        <v>1.4140942139233399E-2</v>
      </c>
      <c r="BG47" s="5">
        <v>3.0030000000000001</v>
      </c>
      <c r="BH47" s="5"/>
      <c r="BI47" s="5"/>
      <c r="BJ47" s="5">
        <v>161.01529717988299</v>
      </c>
      <c r="BK47" s="5">
        <v>6.8317385785069797E-3</v>
      </c>
      <c r="BL47" s="3">
        <v>43.048000000000002</v>
      </c>
      <c r="BM47" s="3"/>
      <c r="BN47" s="3"/>
      <c r="BO47" s="3">
        <v>67.624852956169804</v>
      </c>
      <c r="BP47" s="3">
        <v>1.17637667627084E-2</v>
      </c>
      <c r="BQ47" s="5">
        <v>2.0019999999999998</v>
      </c>
      <c r="BR47" s="5"/>
      <c r="BS47" s="5"/>
      <c r="BT47" s="5">
        <v>316.22776601683802</v>
      </c>
      <c r="BU47" s="5">
        <v>2.7076159542956599E-3</v>
      </c>
    </row>
    <row r="48" spans="1:73" x14ac:dyDescent="0.25">
      <c r="A48" s="2"/>
      <c r="B48" s="2" t="b">
        <v>0</v>
      </c>
      <c r="C48" s="2" t="s">
        <v>55</v>
      </c>
      <c r="D48" s="6">
        <v>43418.606261574103</v>
      </c>
      <c r="E48" s="4" t="s">
        <v>33</v>
      </c>
      <c r="F48" s="5" t="s">
        <v>154</v>
      </c>
      <c r="G48" s="2" t="s">
        <v>7</v>
      </c>
      <c r="H48" s="3">
        <v>1093.2750000000001</v>
      </c>
      <c r="I48" s="3">
        <v>10.3680551521082</v>
      </c>
      <c r="J48" s="3">
        <v>132.68396279346001</v>
      </c>
      <c r="K48" s="5">
        <v>28837.383999999998</v>
      </c>
      <c r="L48" s="5">
        <v>3.0275590093805</v>
      </c>
      <c r="M48" s="5">
        <v>126.751685159546</v>
      </c>
      <c r="N48" s="55">
        <v>5807804.21</v>
      </c>
      <c r="O48" s="3">
        <v>0.38441600702880702</v>
      </c>
      <c r="P48" s="3" t="s">
        <v>39</v>
      </c>
      <c r="Q48" s="9">
        <v>26952.621999999999</v>
      </c>
      <c r="R48" s="9">
        <v>2.03084499227983</v>
      </c>
      <c r="S48" s="9" t="s">
        <v>39</v>
      </c>
      <c r="T48" s="3">
        <v>10230.587</v>
      </c>
      <c r="U48" s="3">
        <v>2.8078136373076501</v>
      </c>
      <c r="V48" s="3" t="s">
        <v>39</v>
      </c>
      <c r="W48" s="9">
        <v>728.84699999999998</v>
      </c>
      <c r="X48" s="9">
        <v>8.6586983396107602</v>
      </c>
      <c r="Y48" s="9" t="s">
        <v>39</v>
      </c>
      <c r="Z48" s="21">
        <v>3377.1550000000002</v>
      </c>
      <c r="AA48" s="21">
        <v>8.6910178691731002</v>
      </c>
      <c r="AB48" s="21" t="s">
        <v>39</v>
      </c>
      <c r="AC48" s="11">
        <v>2502.0320000000002</v>
      </c>
      <c r="AD48" s="11">
        <v>6.6064612583991202</v>
      </c>
      <c r="AE48" s="11" t="s">
        <v>39</v>
      </c>
      <c r="AF48" s="3">
        <v>540.62400000000002</v>
      </c>
      <c r="AG48" s="3">
        <v>9.4829480013350391</v>
      </c>
      <c r="AH48" s="3" t="s">
        <v>39</v>
      </c>
      <c r="AI48" s="5">
        <v>310.35899999999998</v>
      </c>
      <c r="AJ48" s="5">
        <v>26.731161498139802</v>
      </c>
      <c r="AK48" s="5" t="s">
        <v>39</v>
      </c>
      <c r="AL48" s="3">
        <v>1063.252</v>
      </c>
      <c r="AM48" s="3">
        <v>11.826656505090501</v>
      </c>
      <c r="AN48" s="3" t="s">
        <v>39</v>
      </c>
      <c r="AO48" s="5">
        <v>4206.3909999999996</v>
      </c>
      <c r="AP48" s="5">
        <v>8.1148377394445799</v>
      </c>
      <c r="AQ48" s="5" t="s">
        <v>39</v>
      </c>
      <c r="AR48" s="3">
        <v>910596.67700000003</v>
      </c>
      <c r="AS48" s="3">
        <v>130.116765748483</v>
      </c>
      <c r="AT48" s="3">
        <v>4.8648595308813771</v>
      </c>
      <c r="AU48" s="3">
        <v>0.82734677477021201</v>
      </c>
      <c r="AV48" s="3">
        <f t="shared" si="0"/>
        <v>133.73126697957244</v>
      </c>
      <c r="AW48" s="5">
        <v>735245.48699999996</v>
      </c>
      <c r="AX48" s="5"/>
      <c r="AY48" s="5"/>
      <c r="AZ48" s="5">
        <v>0.54969652202821695</v>
      </c>
      <c r="BA48" s="5">
        <v>128.37544227335499</v>
      </c>
      <c r="BB48" s="3">
        <v>217027.69399999999</v>
      </c>
      <c r="BC48" s="3"/>
      <c r="BD48" s="3"/>
      <c r="BE48" s="3">
        <v>0.79992129932983103</v>
      </c>
      <c r="BF48" s="3">
        <v>98.887580585315305</v>
      </c>
      <c r="BG48" s="5">
        <v>42399.654999999999</v>
      </c>
      <c r="BH48" s="5"/>
      <c r="BI48" s="5"/>
      <c r="BJ48" s="5">
        <v>2.1327622427658501</v>
      </c>
      <c r="BK48" s="5">
        <v>96.457994931364098</v>
      </c>
      <c r="BL48" s="3">
        <v>362227.37400000001</v>
      </c>
      <c r="BM48" s="3"/>
      <c r="BN48" s="3"/>
      <c r="BO48" s="3">
        <v>0.80749508128624903</v>
      </c>
      <c r="BP48" s="3">
        <v>98.986209412849206</v>
      </c>
      <c r="BQ48" s="5">
        <v>70118.979000000007</v>
      </c>
      <c r="BR48" s="5"/>
      <c r="BS48" s="5"/>
      <c r="BT48" s="5">
        <v>2.0523507671407302</v>
      </c>
      <c r="BU48" s="5">
        <v>94.8328003193418</v>
      </c>
    </row>
    <row r="49" spans="1:73" x14ac:dyDescent="0.25">
      <c r="A49" s="2"/>
      <c r="B49" s="2" t="b">
        <v>0</v>
      </c>
      <c r="C49" s="2" t="s">
        <v>111</v>
      </c>
      <c r="D49" s="6">
        <v>43418.609849537002</v>
      </c>
      <c r="E49" s="4" t="s">
        <v>33</v>
      </c>
      <c r="F49" s="5" t="s">
        <v>154</v>
      </c>
      <c r="G49" s="2" t="s">
        <v>42</v>
      </c>
      <c r="H49" s="3">
        <v>882.02599999999995</v>
      </c>
      <c r="I49" s="3">
        <v>12.6565370143989</v>
      </c>
      <c r="J49" s="3">
        <v>132.86344105239999</v>
      </c>
      <c r="K49" s="5">
        <v>26437.21</v>
      </c>
      <c r="L49" s="5">
        <v>1.7253743942970801</v>
      </c>
      <c r="M49" s="5">
        <v>126.868470400924</v>
      </c>
      <c r="N49" s="55">
        <v>5738639.7189999996</v>
      </c>
      <c r="O49" s="3">
        <v>0.422912322197249</v>
      </c>
      <c r="P49" s="3" t="s">
        <v>39</v>
      </c>
      <c r="Q49" s="9">
        <v>12171.364</v>
      </c>
      <c r="R49" s="9">
        <v>3.7539856269318399</v>
      </c>
      <c r="S49" s="9" t="s">
        <v>39</v>
      </c>
      <c r="T49" s="3">
        <v>4694.9399999999996</v>
      </c>
      <c r="U49" s="3">
        <v>5.0323085830204199</v>
      </c>
      <c r="V49" s="3" t="s">
        <v>39</v>
      </c>
      <c r="W49" s="9">
        <v>270.31</v>
      </c>
      <c r="X49" s="9">
        <v>15.9075780250874</v>
      </c>
      <c r="Y49" s="9" t="s">
        <v>39</v>
      </c>
      <c r="Z49" s="21">
        <v>837.96799999999996</v>
      </c>
      <c r="AA49" s="21">
        <v>15.0713699661751</v>
      </c>
      <c r="AB49" s="21" t="s">
        <v>39</v>
      </c>
      <c r="AC49" s="11">
        <v>623.721</v>
      </c>
      <c r="AD49" s="11">
        <v>12.388175468434699</v>
      </c>
      <c r="AE49" s="11" t="s">
        <v>39</v>
      </c>
      <c r="AF49" s="3">
        <v>43.05</v>
      </c>
      <c r="AG49" s="3">
        <v>39.605727193370299</v>
      </c>
      <c r="AH49" s="3" t="s">
        <v>39</v>
      </c>
      <c r="AI49" s="5">
        <v>2.0019999999999998</v>
      </c>
      <c r="AJ49" s="5">
        <v>210.81851067789199</v>
      </c>
      <c r="AK49" s="5" t="s">
        <v>39</v>
      </c>
      <c r="AL49" s="3">
        <v>472.548</v>
      </c>
      <c r="AM49" s="3">
        <v>9.0877589037734907</v>
      </c>
      <c r="AN49" s="3" t="s">
        <v>39</v>
      </c>
      <c r="AO49" s="5">
        <v>7.0069999999999997</v>
      </c>
      <c r="AP49" s="5">
        <v>135.52618543578799</v>
      </c>
      <c r="AQ49" s="5" t="s">
        <v>39</v>
      </c>
      <c r="AR49" s="3">
        <v>323.37200000000001</v>
      </c>
      <c r="AS49" s="3">
        <v>4.6207195607433998E-2</v>
      </c>
      <c r="AU49" s="3">
        <v>39.7303534963348</v>
      </c>
      <c r="AV49" s="3" t="e">
        <f t="shared" si="0"/>
        <v>#DIV/0!</v>
      </c>
      <c r="AW49" s="5">
        <v>229.262</v>
      </c>
      <c r="AX49" s="5"/>
      <c r="AY49" s="5"/>
      <c r="AZ49" s="5">
        <v>20.215769107342801</v>
      </c>
      <c r="BA49" s="5">
        <v>4.0029637946589598E-2</v>
      </c>
      <c r="BB49" s="3">
        <v>26.029</v>
      </c>
      <c r="BC49" s="3"/>
      <c r="BD49" s="3"/>
      <c r="BE49" s="3">
        <v>81.493569565192303</v>
      </c>
      <c r="BF49" s="3">
        <v>1.1859983339523299E-2</v>
      </c>
      <c r="BG49" s="5">
        <v>4.0039999999999996</v>
      </c>
      <c r="BH49" s="5"/>
      <c r="BI49" s="5"/>
      <c r="BJ49" s="5">
        <v>174.80147469502501</v>
      </c>
      <c r="BK49" s="5">
        <v>9.1089847713426396E-3</v>
      </c>
      <c r="BL49" s="3">
        <v>35.039000000000001</v>
      </c>
      <c r="BM49" s="3"/>
      <c r="BN49" s="3"/>
      <c r="BO49" s="3">
        <v>105.410974524029</v>
      </c>
      <c r="BP49" s="3">
        <v>9.57513992748882E-3</v>
      </c>
      <c r="BQ49" s="5">
        <v>8.0079999999999991</v>
      </c>
      <c r="BR49" s="5"/>
      <c r="BS49" s="5"/>
      <c r="BT49" s="5">
        <v>98.601329718326994</v>
      </c>
      <c r="BU49" s="5">
        <v>1.08304638171826E-2</v>
      </c>
    </row>
    <row r="50" spans="1:73" x14ac:dyDescent="0.25">
      <c r="A50" s="2"/>
      <c r="B50" s="2" t="b">
        <v>0</v>
      </c>
      <c r="C50" s="2" t="s">
        <v>155</v>
      </c>
      <c r="D50" s="6">
        <v>43418.613437499997</v>
      </c>
      <c r="E50" s="4" t="s">
        <v>33</v>
      </c>
      <c r="F50" s="5" t="s">
        <v>154</v>
      </c>
      <c r="G50" s="2" t="s">
        <v>5</v>
      </c>
      <c r="H50" s="3">
        <v>1299.529</v>
      </c>
      <c r="I50" s="3">
        <v>16.563330340705502</v>
      </c>
      <c r="J50" s="3">
        <v>132.50872831273199</v>
      </c>
      <c r="K50" s="5">
        <v>30203.171999999999</v>
      </c>
      <c r="L50" s="5">
        <v>1.8056429875553199</v>
      </c>
      <c r="M50" s="5">
        <v>126.685230027022</v>
      </c>
      <c r="N50" s="55">
        <v>5773240.3959999997</v>
      </c>
      <c r="O50" s="3">
        <v>0.47943441387112301</v>
      </c>
      <c r="P50" s="3" t="s">
        <v>39</v>
      </c>
      <c r="Q50" s="9">
        <v>27744.713</v>
      </c>
      <c r="R50" s="9">
        <v>2.9432846352614002</v>
      </c>
      <c r="S50" s="9" t="s">
        <v>39</v>
      </c>
      <c r="T50" s="3">
        <v>10572.154</v>
      </c>
      <c r="U50" s="3">
        <v>3.7026233376278599</v>
      </c>
      <c r="V50" s="3" t="s">
        <v>39</v>
      </c>
      <c r="W50" s="9">
        <v>678.78599999999994</v>
      </c>
      <c r="X50" s="9">
        <v>14.0233527564071</v>
      </c>
      <c r="Y50" s="9" t="s">
        <v>39</v>
      </c>
      <c r="Z50" s="21">
        <v>3336.07</v>
      </c>
      <c r="AA50" s="21">
        <v>7.8728989739115303</v>
      </c>
      <c r="AB50" s="21" t="s">
        <v>39</v>
      </c>
      <c r="AC50" s="11">
        <v>3223.9789999999998</v>
      </c>
      <c r="AD50" s="11">
        <v>7.5070436542844998</v>
      </c>
      <c r="AE50" s="11" t="s">
        <v>39</v>
      </c>
      <c r="AF50" s="3">
        <v>477.553</v>
      </c>
      <c r="AG50" s="3">
        <v>17.176439032518299</v>
      </c>
      <c r="AH50" s="3" t="s">
        <v>39</v>
      </c>
      <c r="AI50" s="5">
        <v>234.26900000000001</v>
      </c>
      <c r="AJ50" s="5">
        <v>21.902203158066101</v>
      </c>
      <c r="AK50" s="5" t="s">
        <v>39</v>
      </c>
      <c r="AL50" s="3">
        <v>1488.77</v>
      </c>
      <c r="AM50" s="3">
        <v>5.5910048532485703</v>
      </c>
      <c r="AN50" s="3" t="s">
        <v>39</v>
      </c>
      <c r="AO50" s="5">
        <v>2316.8290000000002</v>
      </c>
      <c r="AP50" s="5">
        <v>5.0278028494522502</v>
      </c>
      <c r="AQ50" s="5" t="s">
        <v>39</v>
      </c>
      <c r="AR50" s="3">
        <v>908758.92</v>
      </c>
      <c r="AS50" s="3">
        <v>129.854165408386</v>
      </c>
      <c r="AT50" s="3">
        <v>4.9159858026330721</v>
      </c>
      <c r="AU50" s="3">
        <v>0.85733376330392297</v>
      </c>
      <c r="AV50" s="3">
        <f t="shared" si="0"/>
        <v>132.07337309521341</v>
      </c>
      <c r="AW50" s="5">
        <v>737554.21499999997</v>
      </c>
      <c r="AX50" s="5"/>
      <c r="AY50" s="5"/>
      <c r="AZ50" s="5">
        <v>0.65573694522263903</v>
      </c>
      <c r="BA50" s="5">
        <v>128.77855114424199</v>
      </c>
      <c r="BB50" s="3">
        <v>219217.09400000001</v>
      </c>
      <c r="BC50" s="3"/>
      <c r="BD50" s="3"/>
      <c r="BE50" s="3">
        <v>0.70626647569068401</v>
      </c>
      <c r="BF50" s="3">
        <v>99.885169717573604</v>
      </c>
      <c r="BG50" s="5">
        <v>42108.586000000003</v>
      </c>
      <c r="BH50" s="5"/>
      <c r="BI50" s="5"/>
      <c r="BJ50" s="5">
        <v>1.91987741127018</v>
      </c>
      <c r="BK50" s="5">
        <v>95.7958213328602</v>
      </c>
      <c r="BL50" s="3">
        <v>365320.467</v>
      </c>
      <c r="BM50" s="3"/>
      <c r="BN50" s="3"/>
      <c r="BO50" s="3">
        <v>0.90461856014054798</v>
      </c>
      <c r="BP50" s="3">
        <v>99.831461796870897</v>
      </c>
      <c r="BQ50" s="5">
        <v>70263.763000000006</v>
      </c>
      <c r="BR50" s="5"/>
      <c r="BS50" s="5"/>
      <c r="BT50" s="5">
        <v>1.5487098753427599</v>
      </c>
      <c r="BU50" s="5">
        <v>95.028614239584996</v>
      </c>
    </row>
    <row r="51" spans="1:73" x14ac:dyDescent="0.25">
      <c r="A51" s="2"/>
      <c r="B51" s="2" t="b">
        <v>0</v>
      </c>
      <c r="C51" s="2" t="s">
        <v>99</v>
      </c>
      <c r="D51" s="6">
        <v>43418.617037037002</v>
      </c>
      <c r="E51" s="4" t="s">
        <v>33</v>
      </c>
      <c r="F51" s="5" t="s">
        <v>154</v>
      </c>
      <c r="G51" s="2" t="s">
        <v>42</v>
      </c>
      <c r="H51" s="3">
        <v>958.11300000000006</v>
      </c>
      <c r="I51" s="3">
        <v>9.1899690762155597</v>
      </c>
      <c r="J51" s="3">
        <v>132.798797137929</v>
      </c>
      <c r="K51" s="5">
        <v>25391.51</v>
      </c>
      <c r="L51" s="5">
        <v>2.9662537593235601</v>
      </c>
      <c r="M51" s="5">
        <v>126.919351014958</v>
      </c>
      <c r="N51" s="55">
        <v>5735720.7209999999</v>
      </c>
      <c r="O51" s="3">
        <v>0.555461335485261</v>
      </c>
      <c r="P51" s="3" t="s">
        <v>39</v>
      </c>
      <c r="Q51" s="9">
        <v>12137.811</v>
      </c>
      <c r="R51" s="9">
        <v>3.2841134364929601</v>
      </c>
      <c r="S51" s="9" t="s">
        <v>39</v>
      </c>
      <c r="T51" s="3">
        <v>4586.7619999999997</v>
      </c>
      <c r="U51" s="3">
        <v>4.6877882324791402</v>
      </c>
      <c r="V51" s="3" t="s">
        <v>39</v>
      </c>
      <c r="W51" s="9">
        <v>239.274</v>
      </c>
      <c r="X51" s="9">
        <v>21.648083412769001</v>
      </c>
      <c r="Y51" s="9" t="s">
        <v>39</v>
      </c>
      <c r="Z51" s="21">
        <v>808.93399999999997</v>
      </c>
      <c r="AA51" s="21">
        <v>11.430184353404</v>
      </c>
      <c r="AB51" s="21" t="s">
        <v>39</v>
      </c>
      <c r="AC51" s="11">
        <v>575.66600000000005</v>
      </c>
      <c r="AD51" s="11">
        <v>13.3782530671945</v>
      </c>
      <c r="AE51" s="11" t="s">
        <v>39</v>
      </c>
      <c r="AF51" s="3">
        <v>43.05</v>
      </c>
      <c r="AG51" s="3">
        <v>60.096387512921702</v>
      </c>
      <c r="AH51" s="3" t="s">
        <v>39</v>
      </c>
      <c r="AI51" s="5">
        <v>6.0060000000000002</v>
      </c>
      <c r="AJ51" s="5">
        <v>161.01529717988299</v>
      </c>
      <c r="AK51" s="5" t="s">
        <v>39</v>
      </c>
      <c r="AL51" s="3">
        <v>408.47399999999999</v>
      </c>
      <c r="AM51" s="3">
        <v>19.9388204435974</v>
      </c>
      <c r="AN51" s="3" t="s">
        <v>39</v>
      </c>
      <c r="AO51" s="5">
        <v>7.0069999999999997</v>
      </c>
      <c r="AP51" s="5">
        <v>165.643115532629</v>
      </c>
      <c r="AQ51" s="5" t="s">
        <v>39</v>
      </c>
      <c r="AR51" s="3">
        <v>352.40600000000001</v>
      </c>
      <c r="AS51" s="3">
        <v>5.0355915092319001E-2</v>
      </c>
      <c r="AU51" s="3">
        <v>14.4112904829251</v>
      </c>
      <c r="AV51" s="3" t="e">
        <f t="shared" si="0"/>
        <v>#DIV/0!</v>
      </c>
      <c r="AW51" s="5">
        <v>231.26400000000001</v>
      </c>
      <c r="AX51" s="5"/>
      <c r="AY51" s="5"/>
      <c r="AZ51" s="5">
        <v>18.418421901571101</v>
      </c>
      <c r="BA51" s="5">
        <v>4.0379191449433798E-2</v>
      </c>
      <c r="BB51" s="3">
        <v>18.02</v>
      </c>
      <c r="BC51" s="3"/>
      <c r="BD51" s="3"/>
      <c r="BE51" s="3">
        <v>93.706459761954804</v>
      </c>
      <c r="BF51" s="3">
        <v>8.2107226469787797E-3</v>
      </c>
      <c r="BG51" s="5">
        <v>3.0030000000000001</v>
      </c>
      <c r="BH51" s="5"/>
      <c r="BI51" s="5"/>
      <c r="BJ51" s="5">
        <v>224.98285257018401</v>
      </c>
      <c r="BK51" s="5">
        <v>6.8317385785069797E-3</v>
      </c>
      <c r="BL51" s="3">
        <v>46.054000000000002</v>
      </c>
      <c r="BM51" s="3"/>
      <c r="BN51" s="3"/>
      <c r="BO51" s="3">
        <v>41.247818889052802</v>
      </c>
      <c r="BP51" s="3">
        <v>1.2585219162092799E-2</v>
      </c>
      <c r="BQ51" s="5">
        <v>4.0039999999999996</v>
      </c>
      <c r="BR51" s="5"/>
      <c r="BS51" s="5"/>
      <c r="BT51" s="5">
        <v>174.80147469502501</v>
      </c>
      <c r="BU51" s="5">
        <v>5.4152319085913198E-3</v>
      </c>
    </row>
    <row r="52" spans="1:73" x14ac:dyDescent="0.25">
      <c r="A52" s="2"/>
      <c r="B52" s="2" t="b">
        <v>0</v>
      </c>
      <c r="C52" s="2" t="s">
        <v>88</v>
      </c>
      <c r="D52" s="6">
        <v>43418.620625000003</v>
      </c>
      <c r="E52" s="4" t="s">
        <v>33</v>
      </c>
      <c r="F52" s="5" t="s">
        <v>154</v>
      </c>
      <c r="G52" s="2" t="s">
        <v>161</v>
      </c>
      <c r="H52" s="3">
        <v>1245.4639999999999</v>
      </c>
      <c r="I52" s="3">
        <v>11.938414473864</v>
      </c>
      <c r="J52" s="3">
        <v>132.554662220441</v>
      </c>
      <c r="K52" s="5">
        <v>30338.697</v>
      </c>
      <c r="L52" s="5">
        <v>1.64154105828319</v>
      </c>
      <c r="M52" s="5">
        <v>126.67863578850501</v>
      </c>
      <c r="N52" s="55">
        <v>5826446.8820000002</v>
      </c>
      <c r="O52" s="3">
        <v>0.33546523001386702</v>
      </c>
      <c r="P52" s="3" t="s">
        <v>39</v>
      </c>
      <c r="Q52" s="9">
        <v>25723.510999999999</v>
      </c>
      <c r="R52" s="9">
        <v>2.90805506653835</v>
      </c>
      <c r="S52" s="9" t="s">
        <v>39</v>
      </c>
      <c r="T52" s="3">
        <v>9768.7070000000003</v>
      </c>
      <c r="U52" s="3">
        <v>2.4287202748852299</v>
      </c>
      <c r="V52" s="3" t="s">
        <v>39</v>
      </c>
      <c r="W52" s="9">
        <v>567.65200000000004</v>
      </c>
      <c r="X52" s="9">
        <v>12.720528675594201</v>
      </c>
      <c r="Y52" s="9" t="s">
        <v>39</v>
      </c>
      <c r="Z52" s="21">
        <v>3399.1680000000001</v>
      </c>
      <c r="AA52" s="21">
        <v>7.3717159551803402</v>
      </c>
      <c r="AB52" s="21" t="s">
        <v>39</v>
      </c>
      <c r="AC52" s="11">
        <v>4382.5140000000001</v>
      </c>
      <c r="AD52" s="11">
        <v>5.75737423723369</v>
      </c>
      <c r="AE52" s="11" t="s">
        <v>39</v>
      </c>
      <c r="AF52" s="3">
        <v>413.48</v>
      </c>
      <c r="AG52" s="3">
        <v>19.936604679051701</v>
      </c>
      <c r="AH52" s="3" t="s">
        <v>39</v>
      </c>
      <c r="AI52" s="5">
        <v>179.20500000000001</v>
      </c>
      <c r="AJ52" s="5">
        <v>18.8896326297874</v>
      </c>
      <c r="AK52" s="5" t="s">
        <v>39</v>
      </c>
      <c r="AL52" s="3">
        <v>970.14099999999996</v>
      </c>
      <c r="AM52" s="3">
        <v>9.1336812712217998</v>
      </c>
      <c r="AN52" s="3" t="s">
        <v>39</v>
      </c>
      <c r="AO52" s="5">
        <v>1441.7139999999999</v>
      </c>
      <c r="AP52" s="5">
        <v>8.0793478982358096</v>
      </c>
      <c r="AQ52" s="5" t="s">
        <v>39</v>
      </c>
      <c r="AR52" s="3">
        <v>911478.73300000001</v>
      </c>
      <c r="AS52" s="3">
        <v>130.24280428654001</v>
      </c>
      <c r="AT52" s="3">
        <v>4.8481603759554766</v>
      </c>
      <c r="AU52" s="3">
        <v>0.57886158497034801</v>
      </c>
      <c r="AV52" s="3">
        <f t="shared" si="0"/>
        <v>134.32188107109772</v>
      </c>
      <c r="AW52" s="5">
        <v>738741.97499999998</v>
      </c>
      <c r="AX52" s="5"/>
      <c r="AY52" s="5"/>
      <c r="AZ52" s="5">
        <v>0.71584602221633797</v>
      </c>
      <c r="BA52" s="5">
        <v>128.98593659306201</v>
      </c>
      <c r="BB52" s="3">
        <v>220624.53</v>
      </c>
      <c r="BC52" s="3"/>
      <c r="BD52" s="3"/>
      <c r="BE52" s="3">
        <v>0.61085906851040905</v>
      </c>
      <c r="BF52" s="3">
        <v>100.526460874032</v>
      </c>
      <c r="BG52" s="5">
        <v>41902.923999999999</v>
      </c>
      <c r="BH52" s="5"/>
      <c r="BI52" s="5"/>
      <c r="BJ52" s="5">
        <v>0.96246537060150605</v>
      </c>
      <c r="BK52" s="5">
        <v>95.3279462014806</v>
      </c>
      <c r="BL52" s="3">
        <v>366974.766</v>
      </c>
      <c r="BM52" s="3"/>
      <c r="BN52" s="3"/>
      <c r="BO52" s="3">
        <v>0.77443853686226904</v>
      </c>
      <c r="BP52" s="3">
        <v>100.283533614186</v>
      </c>
      <c r="BQ52" s="5">
        <v>70475.641000000003</v>
      </c>
      <c r="BR52" s="5"/>
      <c r="BS52" s="5"/>
      <c r="BT52" s="5">
        <v>1.5765905919468</v>
      </c>
      <c r="BU52" s="5">
        <v>95.315169810596004</v>
      </c>
    </row>
    <row r="53" spans="1:73" x14ac:dyDescent="0.25">
      <c r="A53" s="2"/>
      <c r="B53" s="2" t="b">
        <v>0</v>
      </c>
      <c r="C53" s="2" t="s">
        <v>146</v>
      </c>
      <c r="D53" s="6">
        <v>43418.624201388899</v>
      </c>
      <c r="E53" s="4" t="s">
        <v>33</v>
      </c>
      <c r="F53" s="5" t="s">
        <v>154</v>
      </c>
      <c r="G53" s="2" t="s">
        <v>42</v>
      </c>
      <c r="H53" s="3">
        <v>961.11599999999999</v>
      </c>
      <c r="I53" s="3">
        <v>10.4060592639439</v>
      </c>
      <c r="J53" s="3">
        <v>132.796245773371</v>
      </c>
      <c r="K53" s="5">
        <v>25527.78</v>
      </c>
      <c r="L53" s="5">
        <v>2.3492052781820298</v>
      </c>
      <c r="M53" s="5">
        <v>126.912720526984</v>
      </c>
      <c r="N53" s="55">
        <v>5705712.9630000005</v>
      </c>
      <c r="O53" s="3">
        <v>0.59816920834964105</v>
      </c>
      <c r="P53" s="3" t="s">
        <v>39</v>
      </c>
      <c r="Q53" s="9">
        <v>11856.308999999999</v>
      </c>
      <c r="R53" s="9">
        <v>5.13666554509755</v>
      </c>
      <c r="S53" s="9" t="s">
        <v>39</v>
      </c>
      <c r="T53" s="3">
        <v>4622.8280000000004</v>
      </c>
      <c r="U53" s="3">
        <v>3.1335928106278002</v>
      </c>
      <c r="V53" s="3" t="s">
        <v>39</v>
      </c>
      <c r="W53" s="9">
        <v>270.31200000000001</v>
      </c>
      <c r="X53" s="9">
        <v>16.8382622105701</v>
      </c>
      <c r="Y53" s="9" t="s">
        <v>39</v>
      </c>
      <c r="Z53" s="21">
        <v>789.91800000000001</v>
      </c>
      <c r="AA53" s="21">
        <v>14.4820916017391</v>
      </c>
      <c r="AB53" s="21" t="s">
        <v>39</v>
      </c>
      <c r="AC53" s="11">
        <v>617.71</v>
      </c>
      <c r="AD53" s="11">
        <v>12.1547649006542</v>
      </c>
      <c r="AE53" s="11" t="s">
        <v>39</v>
      </c>
      <c r="AF53" s="3">
        <v>50.055999999999997</v>
      </c>
      <c r="AG53" s="3">
        <v>54.980265740743398</v>
      </c>
      <c r="AH53" s="3" t="s">
        <v>39</v>
      </c>
      <c r="AI53" s="5">
        <v>3.0030000000000001</v>
      </c>
      <c r="AJ53" s="5">
        <v>224.98285257018401</v>
      </c>
      <c r="AK53" s="5" t="s">
        <v>39</v>
      </c>
      <c r="AL53" s="3">
        <v>422.48700000000002</v>
      </c>
      <c r="AM53" s="3">
        <v>16.5245383400798</v>
      </c>
      <c r="AN53" s="3" t="s">
        <v>39</v>
      </c>
      <c r="AO53" s="5">
        <v>11.010999999999999</v>
      </c>
      <c r="AP53" s="5">
        <v>116.971267064356</v>
      </c>
      <c r="AQ53" s="5" t="s">
        <v>39</v>
      </c>
      <c r="AR53" s="3">
        <v>348.40100000000001</v>
      </c>
      <c r="AS53" s="3">
        <v>4.9783633576270102E-2</v>
      </c>
      <c r="AU53" s="3">
        <v>24.073508380318302</v>
      </c>
      <c r="AV53" s="3" t="e">
        <f t="shared" si="0"/>
        <v>#DIV/0!</v>
      </c>
      <c r="AW53" s="5">
        <v>229.26300000000001</v>
      </c>
      <c r="AX53" s="5"/>
      <c r="AY53" s="5"/>
      <c r="AZ53" s="5">
        <v>35.801325344690198</v>
      </c>
      <c r="BA53" s="5">
        <v>4.0029812548738899E-2</v>
      </c>
      <c r="BB53" s="3">
        <v>35.04</v>
      </c>
      <c r="BC53" s="3"/>
      <c r="BD53" s="3"/>
      <c r="BE53" s="3">
        <v>89.6016375797644</v>
      </c>
      <c r="BF53" s="3">
        <v>1.5965800307998702E-2</v>
      </c>
      <c r="BG53" s="5">
        <v>6.0069999999999997</v>
      </c>
      <c r="BH53" s="5"/>
      <c r="BI53" s="5"/>
      <c r="BJ53" s="5">
        <v>210.83313450191301</v>
      </c>
      <c r="BK53" s="5">
        <v>1.3665752128235601E-2</v>
      </c>
      <c r="BL53" s="3">
        <v>48.055999999999997</v>
      </c>
      <c r="BM53" s="3"/>
      <c r="BN53" s="3"/>
      <c r="BO53" s="3">
        <v>70.687027272357597</v>
      </c>
      <c r="BP53" s="3">
        <v>1.31323075531665E-2</v>
      </c>
      <c r="BQ53" s="5">
        <v>5.0049999999999999</v>
      </c>
      <c r="BR53" s="5"/>
      <c r="BS53" s="5"/>
      <c r="BT53" s="5">
        <v>169.967317119759</v>
      </c>
      <c r="BU53" s="5">
        <v>6.7690398857391497E-3</v>
      </c>
    </row>
    <row r="54" spans="1:73" x14ac:dyDescent="0.25">
      <c r="A54" s="2"/>
      <c r="B54" s="2" t="b">
        <v>0</v>
      </c>
      <c r="C54" s="2" t="s">
        <v>135</v>
      </c>
      <c r="D54" s="6">
        <v>43418.627800925897</v>
      </c>
      <c r="E54" s="4" t="s">
        <v>33</v>
      </c>
      <c r="F54" s="5" t="s">
        <v>154</v>
      </c>
      <c r="G54" s="2" t="s">
        <v>170</v>
      </c>
      <c r="H54" s="3">
        <v>1215.4179999999999</v>
      </c>
      <c r="I54" s="3">
        <v>11.0052657298687</v>
      </c>
      <c r="J54" s="3">
        <v>132.580189459709</v>
      </c>
      <c r="K54" s="5">
        <v>30434.94</v>
      </c>
      <c r="L54" s="5">
        <v>2.2088917033201598</v>
      </c>
      <c r="M54" s="5">
        <v>126.67395289385399</v>
      </c>
      <c r="N54" s="55">
        <v>5781942.0800000001</v>
      </c>
      <c r="O54" s="3">
        <v>0.44415016631925203</v>
      </c>
      <c r="P54" s="3" t="s">
        <v>39</v>
      </c>
      <c r="Q54" s="9">
        <v>25202.074000000001</v>
      </c>
      <c r="R54" s="9">
        <v>3.03593386668194</v>
      </c>
      <c r="S54" s="9" t="s">
        <v>39</v>
      </c>
      <c r="T54" s="3">
        <v>9677.6489999999994</v>
      </c>
      <c r="U54" s="3">
        <v>4.4585213956035004</v>
      </c>
      <c r="V54" s="3" t="s">
        <v>39</v>
      </c>
      <c r="W54" s="9">
        <v>705.82100000000003</v>
      </c>
      <c r="X54" s="9">
        <v>17.441144418869801</v>
      </c>
      <c r="Y54" s="9" t="s">
        <v>39</v>
      </c>
      <c r="Z54" s="21">
        <v>3453.2689999999998</v>
      </c>
      <c r="AA54" s="21">
        <v>6.9801787765690797</v>
      </c>
      <c r="AB54" s="21" t="s">
        <v>39</v>
      </c>
      <c r="AC54" s="11">
        <v>6199.16</v>
      </c>
      <c r="AD54" s="11">
        <v>6.7354551004116603</v>
      </c>
      <c r="AE54" s="11" t="s">
        <v>39</v>
      </c>
      <c r="AF54" s="3">
        <v>475.553</v>
      </c>
      <c r="AG54" s="3">
        <v>23.2803199629213</v>
      </c>
      <c r="AH54" s="3" t="s">
        <v>39</v>
      </c>
      <c r="AI54" s="5">
        <v>252.28899999999999</v>
      </c>
      <c r="AJ54" s="5">
        <v>30.612761401106699</v>
      </c>
      <c r="AK54" s="5" t="s">
        <v>39</v>
      </c>
      <c r="AL54" s="3">
        <v>1052.242</v>
      </c>
      <c r="AM54" s="3">
        <v>12.2718587274993</v>
      </c>
      <c r="AN54" s="3" t="s">
        <v>39</v>
      </c>
      <c r="AO54" s="5">
        <v>1462.761</v>
      </c>
      <c r="AP54" s="5">
        <v>11.1060046526456</v>
      </c>
      <c r="AQ54" s="5" t="s">
        <v>39</v>
      </c>
      <c r="AR54" s="3">
        <v>921978.89500000002</v>
      </c>
      <c r="AS54" s="3">
        <v>131.74319096022799</v>
      </c>
      <c r="AT54" s="3">
        <v>4.8917987800330121</v>
      </c>
      <c r="AU54" s="3">
        <v>0.80746481633106404</v>
      </c>
      <c r="AV54" s="3">
        <f t="shared" si="0"/>
        <v>134.65720574808572</v>
      </c>
      <c r="AW54" s="5">
        <v>748298.68200000003</v>
      </c>
      <c r="AX54" s="5"/>
      <c r="AY54" s="5"/>
      <c r="AZ54" s="5">
        <v>1.11118491584618</v>
      </c>
      <c r="BA54" s="5">
        <v>130.65455817523301</v>
      </c>
      <c r="BB54" s="3">
        <v>223086.31700000001</v>
      </c>
      <c r="BC54" s="3"/>
      <c r="BD54" s="3"/>
      <c r="BE54" s="3">
        <v>0.73593229332587995</v>
      </c>
      <c r="BF54" s="3">
        <v>101.64816177708001</v>
      </c>
      <c r="BG54" s="5">
        <v>42370.400999999998</v>
      </c>
      <c r="BH54" s="5"/>
      <c r="BI54" s="5"/>
      <c r="BJ54" s="5">
        <v>2.33752784326545</v>
      </c>
      <c r="BK54" s="5">
        <v>96.391442923247098</v>
      </c>
      <c r="BL54" s="3">
        <v>372095.77100000001</v>
      </c>
      <c r="BM54" s="3"/>
      <c r="BN54" s="3"/>
      <c r="BO54" s="3">
        <v>0.82835127299815803</v>
      </c>
      <c r="BP54" s="3">
        <v>101.68295538548</v>
      </c>
      <c r="BQ54" s="5">
        <v>71173.832999999999</v>
      </c>
      <c r="BR54" s="5"/>
      <c r="BS54" s="5"/>
      <c r="BT54" s="5">
        <v>1.985681427571</v>
      </c>
      <c r="BU54" s="5">
        <v>96.259443436151301</v>
      </c>
    </row>
    <row r="55" spans="1:73" x14ac:dyDescent="0.25">
      <c r="A55" s="2"/>
      <c r="B55" s="2" t="b">
        <v>0</v>
      </c>
      <c r="C55" s="2" t="s">
        <v>145</v>
      </c>
      <c r="D55" s="6">
        <v>43418.631388888898</v>
      </c>
      <c r="E55" s="4" t="s">
        <v>33</v>
      </c>
      <c r="F55" s="5" t="s">
        <v>154</v>
      </c>
      <c r="G55" s="2" t="s">
        <v>42</v>
      </c>
      <c r="H55" s="3">
        <v>945.10500000000002</v>
      </c>
      <c r="I55" s="3">
        <v>13.923021522877701</v>
      </c>
      <c r="J55" s="3">
        <v>132.80984880298999</v>
      </c>
      <c r="K55" s="5">
        <v>24971.451000000001</v>
      </c>
      <c r="L55" s="5">
        <v>2.5229573921260302</v>
      </c>
      <c r="M55" s="5">
        <v>126.939789821356</v>
      </c>
      <c r="N55" s="55">
        <v>5736709.2740000002</v>
      </c>
      <c r="O55" s="3">
        <v>0.65857292183472704</v>
      </c>
      <c r="P55" s="3" t="s">
        <v>39</v>
      </c>
      <c r="Q55" s="9">
        <v>12292.102000000001</v>
      </c>
      <c r="R55" s="9">
        <v>3.77691539194082</v>
      </c>
      <c r="S55" s="9" t="s">
        <v>39</v>
      </c>
      <c r="T55" s="3">
        <v>4652.8789999999999</v>
      </c>
      <c r="U55" s="3">
        <v>6.3068508509784396</v>
      </c>
      <c r="V55" s="3" t="s">
        <v>39</v>
      </c>
      <c r="W55" s="9">
        <v>269.30900000000003</v>
      </c>
      <c r="X55" s="9">
        <v>17.299366620948</v>
      </c>
      <c r="Y55" s="9" t="s">
        <v>39</v>
      </c>
      <c r="Z55" s="21">
        <v>866.005</v>
      </c>
      <c r="AA55" s="21">
        <v>16.0691925702851</v>
      </c>
      <c r="AB55" s="21" t="s">
        <v>39</v>
      </c>
      <c r="AC55" s="11">
        <v>576.66399999999999</v>
      </c>
      <c r="AD55" s="11">
        <v>13.1769440397946</v>
      </c>
      <c r="AE55" s="11" t="s">
        <v>39</v>
      </c>
      <c r="AF55" s="3">
        <v>42.048999999999999</v>
      </c>
      <c r="AG55" s="3">
        <v>38.556510439734502</v>
      </c>
      <c r="AH55" s="3" t="s">
        <v>39</v>
      </c>
      <c r="AI55" s="5">
        <v>3.0030000000000001</v>
      </c>
      <c r="AJ55" s="5">
        <v>224.98285257018401</v>
      </c>
      <c r="AK55" s="5" t="s">
        <v>39</v>
      </c>
      <c r="AL55" s="3">
        <v>410.48099999999999</v>
      </c>
      <c r="AM55" s="3">
        <v>18.2893706332388</v>
      </c>
      <c r="AN55" s="3" t="s">
        <v>39</v>
      </c>
      <c r="AO55" s="5">
        <v>4.0039999999999996</v>
      </c>
      <c r="AP55" s="5">
        <v>241.52294576982399</v>
      </c>
      <c r="AQ55" s="5" t="s">
        <v>39</v>
      </c>
      <c r="AR55" s="3">
        <v>366.42500000000001</v>
      </c>
      <c r="AS55" s="3">
        <v>5.2359114736136698E-2</v>
      </c>
      <c r="AU55" s="3">
        <v>23.999678840142401</v>
      </c>
      <c r="AV55" s="3" t="e">
        <f t="shared" si="0"/>
        <v>#DIV/0!</v>
      </c>
      <c r="AW55" s="5">
        <v>213.24600000000001</v>
      </c>
      <c r="AX55" s="5"/>
      <c r="AY55" s="5"/>
      <c r="AZ55" s="5">
        <v>17.986067381472299</v>
      </c>
      <c r="BA55" s="5">
        <v>3.7233209923835803E-2</v>
      </c>
      <c r="BB55" s="3">
        <v>31.035</v>
      </c>
      <c r="BC55" s="3"/>
      <c r="BD55" s="3"/>
      <c r="BE55" s="3">
        <v>68.772363185521002</v>
      </c>
      <c r="BF55" s="3">
        <v>1.4140942139233399E-2</v>
      </c>
      <c r="BG55" s="5">
        <v>2.0019999999999998</v>
      </c>
      <c r="BH55" s="5"/>
      <c r="BI55" s="5"/>
      <c r="BJ55" s="5">
        <v>316.22776601683802</v>
      </c>
      <c r="BK55" s="5">
        <v>4.5544923856713198E-3</v>
      </c>
      <c r="BL55" s="3">
        <v>46.054000000000002</v>
      </c>
      <c r="BM55" s="3"/>
      <c r="BN55" s="3"/>
      <c r="BO55" s="3">
        <v>29.3462119946001</v>
      </c>
      <c r="BP55" s="3">
        <v>1.2585219162092799E-2</v>
      </c>
      <c r="BQ55" s="5">
        <v>4.0039999999999996</v>
      </c>
      <c r="BR55" s="5"/>
      <c r="BS55" s="5"/>
      <c r="BT55" s="5">
        <v>210.81851067789199</v>
      </c>
      <c r="BU55" s="5">
        <v>5.4152319085913198E-3</v>
      </c>
    </row>
    <row r="56" spans="1:73" x14ac:dyDescent="0.25">
      <c r="A56" s="2"/>
      <c r="B56" s="2" t="b">
        <v>0</v>
      </c>
      <c r="C56" s="2" t="s">
        <v>165</v>
      </c>
      <c r="D56" s="6">
        <v>43418.634988425903</v>
      </c>
      <c r="E56" s="4" t="s">
        <v>33</v>
      </c>
      <c r="F56" s="5" t="s">
        <v>154</v>
      </c>
      <c r="G56" s="2" t="s">
        <v>86</v>
      </c>
      <c r="H56" s="3">
        <v>1571.857</v>
      </c>
      <c r="I56" s="3">
        <v>8.1411147476897696</v>
      </c>
      <c r="J56" s="3">
        <v>132.277357014877</v>
      </c>
      <c r="K56" s="5">
        <v>36819.811999999998</v>
      </c>
      <c r="L56" s="5">
        <v>2.49541716401803</v>
      </c>
      <c r="M56" s="5">
        <v>126.363284243295</v>
      </c>
      <c r="N56" s="55">
        <v>5757425.801</v>
      </c>
      <c r="O56" s="3">
        <v>0.70568813284541299</v>
      </c>
      <c r="P56" s="3" t="s">
        <v>39</v>
      </c>
      <c r="Q56" s="9">
        <v>31753.843000000001</v>
      </c>
      <c r="R56" s="9">
        <v>1.5258085740721801</v>
      </c>
      <c r="S56" s="9" t="s">
        <v>39</v>
      </c>
      <c r="T56" s="3">
        <v>11986.641</v>
      </c>
      <c r="U56" s="3">
        <v>4.35016787197317</v>
      </c>
      <c r="V56" s="3" t="s">
        <v>39</v>
      </c>
      <c r="W56" s="9">
        <v>1109.2950000000001</v>
      </c>
      <c r="X56" s="9">
        <v>11.557611652315201</v>
      </c>
      <c r="Y56" s="9" t="s">
        <v>39</v>
      </c>
      <c r="Z56" s="21">
        <v>3683.547</v>
      </c>
      <c r="AA56" s="21">
        <v>7.6340201934680696</v>
      </c>
      <c r="AB56" s="21" t="s">
        <v>39</v>
      </c>
      <c r="AC56" s="11">
        <v>9726.2960000000003</v>
      </c>
      <c r="AD56" s="11">
        <v>4.0791968623992396</v>
      </c>
      <c r="AE56" s="11" t="s">
        <v>39</v>
      </c>
      <c r="AF56" s="3">
        <v>552.63599999999997</v>
      </c>
      <c r="AG56" s="3">
        <v>10.452499273978001</v>
      </c>
      <c r="AH56" s="3" t="s">
        <v>39</v>
      </c>
      <c r="AI56" s="5">
        <v>499.58100000000002</v>
      </c>
      <c r="AJ56" s="5">
        <v>17.2519772789366</v>
      </c>
      <c r="AK56" s="5" t="s">
        <v>39</v>
      </c>
      <c r="AL56" s="3">
        <v>1307.5509999999999</v>
      </c>
      <c r="AM56" s="3">
        <v>11.5629846883159</v>
      </c>
      <c r="AN56" s="3" t="s">
        <v>39</v>
      </c>
      <c r="AO56" s="5">
        <v>860.01099999999997</v>
      </c>
      <c r="AP56" s="5">
        <v>11.212515455318201</v>
      </c>
      <c r="AQ56" s="5" t="s">
        <v>39</v>
      </c>
      <c r="AR56" s="3">
        <v>920461.71299999999</v>
      </c>
      <c r="AS56" s="3">
        <v>131.526398147473</v>
      </c>
      <c r="AT56" s="3">
        <v>4.8287623693656361</v>
      </c>
      <c r="AU56" s="3">
        <v>0.66907463087556596</v>
      </c>
      <c r="AV56" s="3">
        <f t="shared" si="0"/>
        <v>136.19058889902661</v>
      </c>
      <c r="AW56" s="5">
        <v>750563.62300000002</v>
      </c>
      <c r="AX56" s="5"/>
      <c r="AY56" s="5"/>
      <c r="AZ56" s="5">
        <v>0.50566251943270701</v>
      </c>
      <c r="BA56" s="5">
        <v>131.05002174180899</v>
      </c>
      <c r="BB56" s="3">
        <v>224533.655</v>
      </c>
      <c r="BC56" s="3"/>
      <c r="BD56" s="3"/>
      <c r="BE56" s="3">
        <v>1.0545583008197901</v>
      </c>
      <c r="BF56" s="3">
        <v>102.30763407976799</v>
      </c>
      <c r="BG56" s="5">
        <v>43221.446000000004</v>
      </c>
      <c r="BH56" s="5"/>
      <c r="BI56" s="5"/>
      <c r="BJ56" s="5">
        <v>2.2805803088188901</v>
      </c>
      <c r="BK56" s="5">
        <v>98.327545806545601</v>
      </c>
      <c r="BL56" s="3">
        <v>371858.17099999997</v>
      </c>
      <c r="BM56" s="3"/>
      <c r="BN56" s="3"/>
      <c r="BO56" s="3">
        <v>0.358259455151475</v>
      </c>
      <c r="BP56" s="3">
        <v>101.61802621379201</v>
      </c>
      <c r="BQ56" s="5">
        <v>71230.593999999997</v>
      </c>
      <c r="BR56" s="5"/>
      <c r="BS56" s="5"/>
      <c r="BT56" s="5">
        <v>1.52997365952159</v>
      </c>
      <c r="BU56" s="5">
        <v>96.336210164014304</v>
      </c>
    </row>
    <row r="57" spans="1:73" x14ac:dyDescent="0.25">
      <c r="A57" s="2"/>
      <c r="B57" s="2" t="b">
        <v>0</v>
      </c>
      <c r="C57" s="2" t="s">
        <v>11</v>
      </c>
      <c r="D57" s="6">
        <v>43418.638576388897</v>
      </c>
      <c r="E57" s="4" t="s">
        <v>33</v>
      </c>
      <c r="F57" s="5" t="s">
        <v>154</v>
      </c>
      <c r="G57" s="2" t="s">
        <v>42</v>
      </c>
      <c r="H57" s="3">
        <v>957.12099999999998</v>
      </c>
      <c r="I57" s="3">
        <v>13.407122038274</v>
      </c>
      <c r="J57" s="3">
        <v>132.79963994633499</v>
      </c>
      <c r="K57" s="5">
        <v>24951.366000000002</v>
      </c>
      <c r="L57" s="5">
        <v>2.4224121189272001</v>
      </c>
      <c r="M57" s="5">
        <v>126.940767096992</v>
      </c>
      <c r="N57" s="55">
        <v>5735147.21</v>
      </c>
      <c r="O57" s="3">
        <v>0.31248163338234303</v>
      </c>
      <c r="P57" s="3" t="s">
        <v>39</v>
      </c>
      <c r="Q57" s="9">
        <v>12127.814</v>
      </c>
      <c r="R57" s="9">
        <v>2.3807279637104699</v>
      </c>
      <c r="S57" s="9" t="s">
        <v>39</v>
      </c>
      <c r="T57" s="3">
        <v>4588.7870000000003</v>
      </c>
      <c r="U57" s="3">
        <v>6.8155185356742196</v>
      </c>
      <c r="V57" s="3" t="s">
        <v>39</v>
      </c>
      <c r="W57" s="9">
        <v>253.291</v>
      </c>
      <c r="X57" s="9">
        <v>20.669214291728299</v>
      </c>
      <c r="Y57" s="9" t="s">
        <v>39</v>
      </c>
      <c r="Z57" s="21">
        <v>900.04399999999998</v>
      </c>
      <c r="AA57" s="21">
        <v>11.129403437973099</v>
      </c>
      <c r="AB57" s="21" t="s">
        <v>39</v>
      </c>
      <c r="AC57" s="11">
        <v>590.67999999999995</v>
      </c>
      <c r="AD57" s="11">
        <v>13.607224434840401</v>
      </c>
      <c r="AE57" s="11" t="s">
        <v>39</v>
      </c>
      <c r="AF57" s="3">
        <v>44.051000000000002</v>
      </c>
      <c r="AG57" s="3">
        <v>55.878639426142399</v>
      </c>
      <c r="AH57" s="3" t="s">
        <v>39</v>
      </c>
      <c r="AI57" s="5">
        <v>5.0049999999999999</v>
      </c>
      <c r="AJ57" s="5">
        <v>169.967317119759</v>
      </c>
      <c r="AK57" s="5" t="s">
        <v>39</v>
      </c>
      <c r="AL57" s="3">
        <v>424.48899999999998</v>
      </c>
      <c r="AM57" s="3">
        <v>18.1751088775348</v>
      </c>
      <c r="AN57" s="3" t="s">
        <v>39</v>
      </c>
      <c r="AO57" s="5">
        <v>10.010999999999999</v>
      </c>
      <c r="AP57" s="5">
        <v>156.35997059367099</v>
      </c>
      <c r="AQ57" s="5" t="s">
        <v>39</v>
      </c>
      <c r="AR57" s="3">
        <v>403.464</v>
      </c>
      <c r="AS57" s="3">
        <v>5.7651682794298102E-2</v>
      </c>
      <c r="AU57" s="3">
        <v>33.2102203002596</v>
      </c>
      <c r="AV57" s="3" t="e">
        <f t="shared" si="0"/>
        <v>#DIV/0!</v>
      </c>
      <c r="AW57" s="5">
        <v>248.28100000000001</v>
      </c>
      <c r="AX57" s="5"/>
      <c r="AY57" s="5"/>
      <c r="AZ57" s="5">
        <v>24.0290906376461</v>
      </c>
      <c r="BA57" s="5">
        <v>4.33503962236097E-2</v>
      </c>
      <c r="BB57" s="3">
        <v>31.033999999999999</v>
      </c>
      <c r="BC57" s="3"/>
      <c r="BD57" s="3"/>
      <c r="BE57" s="3">
        <v>59.778962643065299</v>
      </c>
      <c r="BF57" s="3">
        <v>1.41404864942475E-2</v>
      </c>
      <c r="BG57" s="5">
        <v>1.0009999999999999</v>
      </c>
      <c r="BH57" s="5"/>
      <c r="BI57" s="5"/>
      <c r="BJ57" s="5">
        <v>316.22776601683802</v>
      </c>
      <c r="BK57" s="5">
        <v>2.2772461928356599E-3</v>
      </c>
      <c r="BL57" s="3">
        <v>48.054000000000002</v>
      </c>
      <c r="BM57" s="3"/>
      <c r="BN57" s="3"/>
      <c r="BO57" s="3">
        <v>73.364528047402104</v>
      </c>
      <c r="BP57" s="3">
        <v>1.31317610113173E-2</v>
      </c>
      <c r="BQ57" s="5">
        <v>3.0030000000000001</v>
      </c>
      <c r="BR57" s="5"/>
      <c r="BS57" s="5"/>
      <c r="BT57" s="5">
        <v>224.98285257018401</v>
      </c>
      <c r="BU57" s="5">
        <v>4.0614239314434898E-3</v>
      </c>
    </row>
    <row r="58" spans="1:73" x14ac:dyDescent="0.25">
      <c r="A58" s="2"/>
      <c r="B58" s="2" t="b">
        <v>0</v>
      </c>
      <c r="C58" s="2" t="s">
        <v>74</v>
      </c>
      <c r="D58" s="6">
        <v>43418.642164351899</v>
      </c>
      <c r="E58" s="4" t="s">
        <v>33</v>
      </c>
      <c r="F58" s="5" t="s">
        <v>154</v>
      </c>
      <c r="G58" s="2" t="s">
        <v>101</v>
      </c>
      <c r="H58" s="3">
        <v>1329.5609999999999</v>
      </c>
      <c r="I58" s="3">
        <v>9.0495664626921304</v>
      </c>
      <c r="J58" s="3">
        <v>132.48321296793799</v>
      </c>
      <c r="K58" s="5">
        <v>30749.901999999998</v>
      </c>
      <c r="L58" s="5">
        <v>2.2495852675217902</v>
      </c>
      <c r="M58" s="5">
        <v>126.658627791093</v>
      </c>
      <c r="N58" s="55">
        <v>5853063.7800000003</v>
      </c>
      <c r="O58" s="3">
        <v>0.603149213827193</v>
      </c>
      <c r="P58" s="3" t="s">
        <v>39</v>
      </c>
      <c r="Q58" s="9">
        <v>42010.703000000001</v>
      </c>
      <c r="R58" s="9">
        <v>1.8648478327551601</v>
      </c>
      <c r="S58" s="9" t="s">
        <v>39</v>
      </c>
      <c r="T58" s="3">
        <v>15890.072</v>
      </c>
      <c r="U58" s="3">
        <v>2.54675175415032</v>
      </c>
      <c r="V58" s="3" t="s">
        <v>39</v>
      </c>
      <c r="W58" s="9">
        <v>939.09500000000003</v>
      </c>
      <c r="X58" s="9">
        <v>14.991313093615</v>
      </c>
      <c r="Y58" s="9" t="s">
        <v>39</v>
      </c>
      <c r="Z58" s="21">
        <v>3540.3510000000001</v>
      </c>
      <c r="AA58" s="21">
        <v>8.3112140873558502</v>
      </c>
      <c r="AB58" s="21" t="s">
        <v>39</v>
      </c>
      <c r="AC58" s="11">
        <v>94601.474000000002</v>
      </c>
      <c r="AD58" s="11">
        <v>1.1830504384002101</v>
      </c>
      <c r="AE58" s="11" t="s">
        <v>39</v>
      </c>
      <c r="AF58" s="3">
        <v>817.952</v>
      </c>
      <c r="AG58" s="3">
        <v>12.3635358387351</v>
      </c>
      <c r="AH58" s="3" t="s">
        <v>39</v>
      </c>
      <c r="AI58" s="5">
        <v>495.577</v>
      </c>
      <c r="AJ58" s="5">
        <v>24.248075880682599</v>
      </c>
      <c r="AK58" s="5" t="s">
        <v>39</v>
      </c>
      <c r="AL58" s="3">
        <v>890.04899999999998</v>
      </c>
      <c r="AM58" s="3">
        <v>12.453145876935</v>
      </c>
      <c r="AN58" s="3" t="s">
        <v>39</v>
      </c>
      <c r="AO58" s="5">
        <v>3158.951</v>
      </c>
      <c r="AP58" s="5">
        <v>8.4107292839176306</v>
      </c>
      <c r="AQ58" s="5" t="s">
        <v>39</v>
      </c>
      <c r="AR58" s="3">
        <v>921783.80700000003</v>
      </c>
      <c r="AS58" s="3">
        <v>131.715314491713</v>
      </c>
      <c r="AT58" s="3">
        <v>4.9118062322272262</v>
      </c>
      <c r="AU58" s="3">
        <v>0.80845612848156601</v>
      </c>
      <c r="AV58" s="3">
        <f t="shared" si="0"/>
        <v>134.08032428834997</v>
      </c>
      <c r="AW58" s="5">
        <v>747587.73199999996</v>
      </c>
      <c r="AX58" s="5"/>
      <c r="AY58" s="5"/>
      <c r="AZ58" s="5">
        <v>0.91662449397095802</v>
      </c>
      <c r="BA58" s="5">
        <v>130.530424777207</v>
      </c>
      <c r="BB58" s="3">
        <v>225457.66899999999</v>
      </c>
      <c r="BC58" s="3"/>
      <c r="BD58" s="3"/>
      <c r="BE58" s="3">
        <v>0.87500085553462503</v>
      </c>
      <c r="BF58" s="3">
        <v>102.728656425824</v>
      </c>
      <c r="BG58" s="5">
        <v>42755.059000000001</v>
      </c>
      <c r="BH58" s="5"/>
      <c r="BI58" s="5"/>
      <c r="BJ58" s="5">
        <v>1.6656727957461801</v>
      </c>
      <c r="BK58" s="5">
        <v>97.266528803410694</v>
      </c>
      <c r="BL58" s="3">
        <v>372779.13199999998</v>
      </c>
      <c r="BM58" s="3"/>
      <c r="BN58" s="3"/>
      <c r="BO58" s="3">
        <v>1.4310204675270399</v>
      </c>
      <c r="BP58" s="3">
        <v>101.869698077794</v>
      </c>
      <c r="BQ58" s="5">
        <v>71114.813999999998</v>
      </c>
      <c r="BR58" s="5"/>
      <c r="BS58" s="5"/>
      <c r="BT58" s="5">
        <v>0.96855304134325504</v>
      </c>
      <c r="BU58" s="5">
        <v>96.179622863720397</v>
      </c>
    </row>
    <row r="59" spans="1:73" x14ac:dyDescent="0.25">
      <c r="A59" s="2"/>
      <c r="B59" s="2" t="b">
        <v>0</v>
      </c>
      <c r="C59" s="2" t="s">
        <v>109</v>
      </c>
      <c r="D59" s="6">
        <v>43418.645752314798</v>
      </c>
      <c r="E59" s="4" t="s">
        <v>33</v>
      </c>
      <c r="F59" s="5" t="s">
        <v>154</v>
      </c>
      <c r="G59" s="2" t="s">
        <v>42</v>
      </c>
      <c r="H59" s="3">
        <v>885.01900000000001</v>
      </c>
      <c r="I59" s="3">
        <v>15.567560773969101</v>
      </c>
      <c r="J59" s="3">
        <v>132.86089818389399</v>
      </c>
      <c r="K59" s="5">
        <v>24960.548999999999</v>
      </c>
      <c r="L59" s="5">
        <v>4.0584992426518403</v>
      </c>
      <c r="M59" s="5">
        <v>126.940320279857</v>
      </c>
      <c r="N59" s="55">
        <v>5668445.1840000004</v>
      </c>
      <c r="O59" s="3">
        <v>0.77843201190038402</v>
      </c>
      <c r="P59" s="3" t="s">
        <v>39</v>
      </c>
      <c r="Q59" s="9">
        <v>12341.151</v>
      </c>
      <c r="R59" s="9">
        <v>2.5589629247419401</v>
      </c>
      <c r="S59" s="9" t="s">
        <v>39</v>
      </c>
      <c r="T59" s="3">
        <v>4665.8900000000003</v>
      </c>
      <c r="U59" s="3">
        <v>5.1806406905859399</v>
      </c>
      <c r="V59" s="3" t="s">
        <v>39</v>
      </c>
      <c r="W59" s="9">
        <v>265.30200000000002</v>
      </c>
      <c r="X59" s="9">
        <v>31.785261667378599</v>
      </c>
      <c r="Y59" s="9" t="s">
        <v>39</v>
      </c>
      <c r="Z59" s="21">
        <v>895.03700000000003</v>
      </c>
      <c r="AA59" s="21">
        <v>7.8781476122710599</v>
      </c>
      <c r="AB59" s="21" t="s">
        <v>39</v>
      </c>
      <c r="AC59" s="11">
        <v>630.73299999999995</v>
      </c>
      <c r="AD59" s="11">
        <v>19.091852292880301</v>
      </c>
      <c r="AE59" s="11" t="s">
        <v>39</v>
      </c>
      <c r="AF59" s="3">
        <v>43.048999999999999</v>
      </c>
      <c r="AG59" s="3">
        <v>49.091992140071</v>
      </c>
      <c r="AH59" s="3" t="s">
        <v>39</v>
      </c>
      <c r="AI59" s="5">
        <v>6.0060000000000002</v>
      </c>
      <c r="AJ59" s="5">
        <v>116.53431646335</v>
      </c>
      <c r="AK59" s="5" t="s">
        <v>39</v>
      </c>
      <c r="AL59" s="3">
        <v>426.49099999999999</v>
      </c>
      <c r="AM59" s="3">
        <v>14.813771236027099</v>
      </c>
      <c r="AN59" s="3" t="s">
        <v>39</v>
      </c>
      <c r="AO59" s="5">
        <v>9.01</v>
      </c>
      <c r="AP59" s="5">
        <v>169.32673222436</v>
      </c>
      <c r="AQ59" s="5" t="s">
        <v>39</v>
      </c>
      <c r="AR59" s="3">
        <v>365.42</v>
      </c>
      <c r="AS59" s="3">
        <v>5.22155085130084E-2</v>
      </c>
      <c r="AU59" s="3">
        <v>28.363130433912101</v>
      </c>
      <c r="AV59" s="3" t="e">
        <f t="shared" si="0"/>
        <v>#DIV/0!</v>
      </c>
      <c r="AW59" s="5">
        <v>227.25800000000001</v>
      </c>
      <c r="AX59" s="5"/>
      <c r="AY59" s="5"/>
      <c r="AZ59" s="5">
        <v>19.263390706582399</v>
      </c>
      <c r="BA59" s="5">
        <v>3.9679735239446803E-2</v>
      </c>
      <c r="BB59" s="3">
        <v>35.040999999999997</v>
      </c>
      <c r="BC59" s="3"/>
      <c r="BD59" s="3"/>
      <c r="BE59" s="3">
        <v>62.090143759586397</v>
      </c>
      <c r="BF59" s="3">
        <v>1.59662559529847E-2</v>
      </c>
      <c r="BG59" s="5">
        <v>6.008</v>
      </c>
      <c r="BH59" s="5"/>
      <c r="BI59" s="5"/>
      <c r="BJ59" s="5">
        <v>316.22776601683802</v>
      </c>
      <c r="BK59" s="5">
        <v>1.36680270994572E-2</v>
      </c>
      <c r="BL59" s="3">
        <v>52.058999999999997</v>
      </c>
      <c r="BM59" s="3"/>
      <c r="BN59" s="3"/>
      <c r="BO59" s="3">
        <v>42.328791580971597</v>
      </c>
      <c r="BP59" s="3">
        <v>1.4226211064389401E-2</v>
      </c>
      <c r="BQ59" s="5">
        <v>8.0079999999999991</v>
      </c>
      <c r="BR59" s="5"/>
      <c r="BS59" s="5"/>
      <c r="BT59" s="5">
        <v>153.65907428821501</v>
      </c>
      <c r="BU59" s="5">
        <v>1.08304638171826E-2</v>
      </c>
    </row>
    <row r="60" spans="1:73" x14ac:dyDescent="0.25">
      <c r="A60" s="2"/>
      <c r="B60" s="2" t="b">
        <v>0</v>
      </c>
      <c r="C60" s="2" t="s">
        <v>115</v>
      </c>
      <c r="D60" s="6">
        <v>43418.6493402778</v>
      </c>
      <c r="E60" s="4" t="s">
        <v>33</v>
      </c>
      <c r="F60" s="5" t="s">
        <v>154</v>
      </c>
      <c r="G60" s="2" t="s">
        <v>17</v>
      </c>
      <c r="H60" s="3">
        <v>3480.2869999999998</v>
      </c>
      <c r="I60" s="3">
        <v>6.8445019584124402</v>
      </c>
      <c r="J60" s="3">
        <v>130.655944872297</v>
      </c>
      <c r="K60" s="5">
        <v>50431.165999999997</v>
      </c>
      <c r="L60" s="5">
        <v>1.1154586389986301</v>
      </c>
      <c r="M60" s="5">
        <v>125.700996733153</v>
      </c>
      <c r="N60" s="55">
        <v>5728076.1540000001</v>
      </c>
      <c r="O60" s="3">
        <v>0.56644995334163495</v>
      </c>
      <c r="P60" s="3" t="s">
        <v>39</v>
      </c>
      <c r="Q60" s="9">
        <v>24672.852999999999</v>
      </c>
      <c r="R60" s="9">
        <v>2.5614772639235701</v>
      </c>
      <c r="S60" s="9" t="s">
        <v>39</v>
      </c>
      <c r="T60" s="3">
        <v>9541.375</v>
      </c>
      <c r="U60" s="3">
        <v>4.8066204035109497</v>
      </c>
      <c r="V60" s="3" t="s">
        <v>39</v>
      </c>
      <c r="W60" s="9">
        <v>719.82899999999995</v>
      </c>
      <c r="X60" s="9">
        <v>14.682956710296301</v>
      </c>
      <c r="Y60" s="9" t="s">
        <v>39</v>
      </c>
      <c r="Z60" s="21">
        <v>3533.377</v>
      </c>
      <c r="AA60" s="21">
        <v>4.8750375912785904</v>
      </c>
      <c r="AB60" s="21" t="s">
        <v>39</v>
      </c>
      <c r="AC60" s="11">
        <v>2599216.4920000001</v>
      </c>
      <c r="AD60" s="11">
        <v>0.71158473960250701</v>
      </c>
      <c r="AE60" s="11">
        <v>19.3665414792302</v>
      </c>
      <c r="AF60" s="3">
        <v>636.73800000000006</v>
      </c>
      <c r="AG60" s="3">
        <v>16.6600684177325</v>
      </c>
      <c r="AH60" s="3" t="s">
        <v>39</v>
      </c>
      <c r="AI60" s="5">
        <v>287.33100000000002</v>
      </c>
      <c r="AJ60" s="5">
        <v>15.672583215610601</v>
      </c>
      <c r="AK60" s="5" t="s">
        <v>39</v>
      </c>
      <c r="AL60" s="3">
        <v>967.14</v>
      </c>
      <c r="AM60" s="3">
        <v>15.201498187449401</v>
      </c>
      <c r="AN60" s="3" t="s">
        <v>39</v>
      </c>
      <c r="AO60" s="5">
        <v>1689.0340000000001</v>
      </c>
      <c r="AP60" s="5">
        <v>8.5088045690460401</v>
      </c>
      <c r="AQ60" s="5" t="s">
        <v>39</v>
      </c>
      <c r="AR60" s="3">
        <v>920385.59900000005</v>
      </c>
      <c r="AS60" s="3">
        <v>131.51552208372499</v>
      </c>
      <c r="AT60" s="3">
        <v>4.8940449182181425</v>
      </c>
      <c r="AU60" s="3">
        <v>0.67431231920772505</v>
      </c>
      <c r="AV60" s="3">
        <f t="shared" si="0"/>
        <v>134.36280651425659</v>
      </c>
      <c r="AW60" s="5">
        <v>747028.82</v>
      </c>
      <c r="AX60" s="5"/>
      <c r="AY60" s="5"/>
      <c r="AZ60" s="5">
        <v>0.82880419022711604</v>
      </c>
      <c r="BA60" s="5">
        <v>130.43283754075301</v>
      </c>
      <c r="BB60" s="3">
        <v>225382.34899999999</v>
      </c>
      <c r="BC60" s="3"/>
      <c r="BD60" s="3"/>
      <c r="BE60" s="3">
        <v>1.20981261880117</v>
      </c>
      <c r="BF60" s="3">
        <v>102.69433724548099</v>
      </c>
      <c r="BG60" s="5">
        <v>43034.989000000001</v>
      </c>
      <c r="BH60" s="5"/>
      <c r="BI60" s="5"/>
      <c r="BJ60" s="5">
        <v>1.5723688191530101</v>
      </c>
      <c r="BK60" s="5">
        <v>97.903361497477107</v>
      </c>
      <c r="BL60" s="3">
        <v>375722.33399999997</v>
      </c>
      <c r="BM60" s="3"/>
      <c r="BN60" s="3"/>
      <c r="BO60" s="3">
        <v>0.700229474723709</v>
      </c>
      <c r="BP60" s="3">
        <v>102.673989609655</v>
      </c>
      <c r="BQ60" s="5">
        <v>71842.553</v>
      </c>
      <c r="BR60" s="5"/>
      <c r="BS60" s="5"/>
      <c r="BT60" s="5">
        <v>1.3167425234041501</v>
      </c>
      <c r="BU60" s="5">
        <v>97.1638574925732</v>
      </c>
    </row>
    <row r="61" spans="1:73" x14ac:dyDescent="0.25">
      <c r="A61" s="2"/>
      <c r="B61" s="2" t="b">
        <v>0</v>
      </c>
      <c r="C61" s="2" t="s">
        <v>18</v>
      </c>
      <c r="D61" s="6">
        <v>43418.652939814798</v>
      </c>
      <c r="E61" s="4" t="s">
        <v>33</v>
      </c>
      <c r="F61" s="5" t="s">
        <v>154</v>
      </c>
      <c r="G61" s="2" t="s">
        <v>42</v>
      </c>
      <c r="H61" s="3">
        <v>904.04899999999998</v>
      </c>
      <c r="I61" s="3">
        <v>12.1554670414142</v>
      </c>
      <c r="J61" s="3">
        <v>132.844730196033</v>
      </c>
      <c r="K61" s="5">
        <v>24945.397000000001</v>
      </c>
      <c r="L61" s="5">
        <v>2.65381462523573</v>
      </c>
      <c r="M61" s="5">
        <v>126.941057530563</v>
      </c>
      <c r="N61" s="55">
        <v>5675545.8789999997</v>
      </c>
      <c r="O61" s="3">
        <v>0.55298553488874402</v>
      </c>
      <c r="P61" s="3" t="s">
        <v>39</v>
      </c>
      <c r="Q61" s="9">
        <v>12336.163</v>
      </c>
      <c r="R61" s="9">
        <v>3.0060985649879202</v>
      </c>
      <c r="S61" s="9" t="s">
        <v>39</v>
      </c>
      <c r="T61" s="3">
        <v>4768.0929999999998</v>
      </c>
      <c r="U61" s="3">
        <v>5.9302621622017799</v>
      </c>
      <c r="V61" s="3" t="s">
        <v>39</v>
      </c>
      <c r="W61" s="9">
        <v>274.31900000000002</v>
      </c>
      <c r="X61" s="9">
        <v>13.0126200702371</v>
      </c>
      <c r="Y61" s="9" t="s">
        <v>39</v>
      </c>
      <c r="Z61" s="21">
        <v>925.08</v>
      </c>
      <c r="AA61" s="21">
        <v>10.168495205822399</v>
      </c>
      <c r="AB61" s="21" t="s">
        <v>39</v>
      </c>
      <c r="AC61" s="11">
        <v>856.99599999999998</v>
      </c>
      <c r="AD61" s="11">
        <v>15.7826890153551</v>
      </c>
      <c r="AE61" s="11" t="s">
        <v>39</v>
      </c>
      <c r="AF61" s="3">
        <v>18.018000000000001</v>
      </c>
      <c r="AG61" s="3">
        <v>63.071801355283</v>
      </c>
      <c r="AH61" s="3" t="s">
        <v>39</v>
      </c>
      <c r="AI61" s="5">
        <v>7.0069999999999997</v>
      </c>
      <c r="AJ61" s="5">
        <v>178.80936529065301</v>
      </c>
      <c r="AK61" s="5" t="s">
        <v>39</v>
      </c>
      <c r="AL61" s="3">
        <v>409.471</v>
      </c>
      <c r="AM61" s="3">
        <v>12.7541564096842</v>
      </c>
      <c r="AN61" s="3" t="s">
        <v>39</v>
      </c>
      <c r="AO61" s="5">
        <v>6.0069999999999997</v>
      </c>
      <c r="AP61" s="5">
        <v>210.83313450191301</v>
      </c>
      <c r="AQ61" s="5" t="s">
        <v>39</v>
      </c>
      <c r="AR61" s="3">
        <v>404.46600000000001</v>
      </c>
      <c r="AS61" s="3">
        <v>5.7794860342133499E-2</v>
      </c>
      <c r="AU61" s="3">
        <v>29.1535536405225</v>
      </c>
      <c r="AV61" s="3" t="e">
        <f t="shared" si="0"/>
        <v>#DIV/0!</v>
      </c>
      <c r="AW61" s="5">
        <v>234.26900000000001</v>
      </c>
      <c r="AX61" s="5"/>
      <c r="AY61" s="5"/>
      <c r="AZ61" s="5">
        <v>18.3753080683029</v>
      </c>
      <c r="BA61" s="5">
        <v>4.0903870907998699E-2</v>
      </c>
      <c r="BB61" s="3">
        <v>36.040999999999997</v>
      </c>
      <c r="BC61" s="3"/>
      <c r="BD61" s="3"/>
      <c r="BE61" s="3">
        <v>70.762656445431304</v>
      </c>
      <c r="BF61" s="3">
        <v>1.6421900938943499E-2</v>
      </c>
      <c r="BG61" s="5">
        <v>4.0039999999999996</v>
      </c>
      <c r="BH61" s="5"/>
      <c r="BI61" s="5"/>
      <c r="BJ61" s="5">
        <v>210.81851067789199</v>
      </c>
      <c r="BK61" s="5">
        <v>9.1089847713426396E-3</v>
      </c>
      <c r="BL61" s="3">
        <v>52.058999999999997</v>
      </c>
      <c r="BM61" s="3"/>
      <c r="BN61" s="3"/>
      <c r="BO61" s="3">
        <v>57.905316301635601</v>
      </c>
      <c r="BP61" s="3">
        <v>1.4226211064389401E-2</v>
      </c>
      <c r="BQ61" s="5">
        <v>6.0060000000000002</v>
      </c>
      <c r="BR61" s="5"/>
      <c r="BS61" s="5"/>
      <c r="BT61" s="5">
        <v>140.54567378526099</v>
      </c>
      <c r="BU61" s="5">
        <v>8.1228478628869796E-3</v>
      </c>
    </row>
    <row r="62" spans="1:73" x14ac:dyDescent="0.25">
      <c r="A62" s="2"/>
      <c r="B62" s="2" t="b">
        <v>0</v>
      </c>
      <c r="C62" s="2" t="s">
        <v>9</v>
      </c>
      <c r="D62" s="6">
        <v>43418.656527777799</v>
      </c>
      <c r="E62" s="4" t="s">
        <v>33</v>
      </c>
      <c r="F62" s="5" t="s">
        <v>154</v>
      </c>
      <c r="G62" s="2" t="s">
        <v>78</v>
      </c>
      <c r="H62" s="3">
        <v>25964.125</v>
      </c>
      <c r="I62" s="3">
        <v>2.7938423539005099</v>
      </c>
      <c r="J62" s="3">
        <v>111.553558122445</v>
      </c>
      <c r="K62" s="5">
        <v>318920.69699999999</v>
      </c>
      <c r="L62" s="5">
        <v>0.78399085312581696</v>
      </c>
      <c r="M62" s="5">
        <v>112.63710441316501</v>
      </c>
      <c r="N62" s="55">
        <v>5784857.7479999997</v>
      </c>
      <c r="O62" s="3">
        <v>0.38244254371986802</v>
      </c>
      <c r="P62" s="3" t="s">
        <v>39</v>
      </c>
      <c r="Q62" s="9">
        <v>29154.579000000002</v>
      </c>
      <c r="R62" s="9">
        <v>2.6496959327645002</v>
      </c>
      <c r="S62" s="9" t="s">
        <v>39</v>
      </c>
      <c r="T62" s="3">
        <v>10990.852000000001</v>
      </c>
      <c r="U62" s="3">
        <v>4.1107574650051202</v>
      </c>
      <c r="V62" s="3" t="s">
        <v>39</v>
      </c>
      <c r="W62" s="9">
        <v>486.55900000000003</v>
      </c>
      <c r="X62" s="9">
        <v>19.013991297632</v>
      </c>
      <c r="Y62" s="9" t="s">
        <v>39</v>
      </c>
      <c r="Z62" s="21">
        <v>38047.599999999999</v>
      </c>
      <c r="AA62" s="21">
        <v>2.2773131644159701</v>
      </c>
      <c r="AB62" s="21" t="s">
        <v>39</v>
      </c>
      <c r="AC62" s="11">
        <v>18437076.429000001</v>
      </c>
      <c r="AD62" s="11">
        <v>0.49057164672058701</v>
      </c>
      <c r="AE62" s="11">
        <v>153.38707803507501</v>
      </c>
      <c r="AF62" s="3">
        <v>276.31700000000001</v>
      </c>
      <c r="AG62" s="3">
        <v>19.1877693726952</v>
      </c>
      <c r="AH62" s="3" t="s">
        <v>39</v>
      </c>
      <c r="AI62" s="5">
        <v>159.185</v>
      </c>
      <c r="AJ62" s="5">
        <v>42.908376609625499</v>
      </c>
      <c r="AK62" s="5" t="s">
        <v>39</v>
      </c>
      <c r="AL62" s="3">
        <v>1076.269</v>
      </c>
      <c r="AM62" s="3">
        <v>14.1442831946776</v>
      </c>
      <c r="AN62" s="3" t="s">
        <v>39</v>
      </c>
      <c r="AO62" s="5">
        <v>631.73800000000006</v>
      </c>
      <c r="AP62" s="5">
        <v>10.0921657045615</v>
      </c>
      <c r="AQ62" s="5" t="s">
        <v>39</v>
      </c>
      <c r="AR62" s="3">
        <v>938921.60400000005</v>
      </c>
      <c r="AS62" s="3">
        <v>134.16416454137601</v>
      </c>
      <c r="AT62" s="3">
        <v>4.9719702680169151</v>
      </c>
      <c r="AU62" s="3">
        <v>1.01232075781195</v>
      </c>
      <c r="AV62" s="3">
        <f t="shared" si="0"/>
        <v>134.92052175413329</v>
      </c>
      <c r="AW62" s="5">
        <v>770857.50899999996</v>
      </c>
      <c r="AX62" s="5"/>
      <c r="AY62" s="5"/>
      <c r="AZ62" s="5">
        <v>1.3541953639504301</v>
      </c>
      <c r="BA62" s="5">
        <v>134.593377854507</v>
      </c>
      <c r="BB62" s="3">
        <v>232567.09</v>
      </c>
      <c r="BC62" s="3"/>
      <c r="BD62" s="3"/>
      <c r="BE62" s="3">
        <v>1.0639276467247101</v>
      </c>
      <c r="BF62" s="3">
        <v>105.968028457545</v>
      </c>
      <c r="BG62" s="5">
        <v>43374.713000000003</v>
      </c>
      <c r="BH62" s="5"/>
      <c r="BI62" s="5"/>
      <c r="BJ62" s="5">
        <v>2.0212621463351201</v>
      </c>
      <c r="BK62" s="5">
        <v>98.676223820768698</v>
      </c>
      <c r="BL62" s="3">
        <v>383561.95299999998</v>
      </c>
      <c r="BM62" s="3"/>
      <c r="BN62" s="3"/>
      <c r="BO62" s="3">
        <v>0.70406224795031802</v>
      </c>
      <c r="BP62" s="3">
        <v>104.816329542392</v>
      </c>
      <c r="BQ62" s="5">
        <v>73339.37</v>
      </c>
      <c r="BR62" s="5"/>
      <c r="BS62" s="5"/>
      <c r="BT62" s="5">
        <v>1.6512915998962701</v>
      </c>
      <c r="BU62" s="5">
        <v>99.188235909087197</v>
      </c>
    </row>
    <row r="63" spans="1:73" x14ac:dyDescent="0.25">
      <c r="A63" s="2"/>
      <c r="B63" s="2" t="b">
        <v>0</v>
      </c>
      <c r="C63" s="2" t="s">
        <v>16</v>
      </c>
      <c r="D63" s="6">
        <v>43418.660115740699</v>
      </c>
      <c r="E63" s="4" t="s">
        <v>33</v>
      </c>
      <c r="F63" s="5" t="s">
        <v>154</v>
      </c>
      <c r="G63" s="2" t="s">
        <v>42</v>
      </c>
      <c r="H63" s="3">
        <v>979.13800000000003</v>
      </c>
      <c r="I63" s="3">
        <v>13.374738304119999</v>
      </c>
      <c r="J63" s="3">
        <v>132.7809341876</v>
      </c>
      <c r="K63" s="5">
        <v>25117.792000000001</v>
      </c>
      <c r="L63" s="5">
        <v>1.9660946713655501</v>
      </c>
      <c r="M63" s="5">
        <v>126.93266930884</v>
      </c>
      <c r="N63" s="55">
        <v>5702442.415</v>
      </c>
      <c r="O63" s="3">
        <v>0.469236181339244</v>
      </c>
      <c r="P63" s="3" t="s">
        <v>39</v>
      </c>
      <c r="Q63" s="9">
        <v>12359.258</v>
      </c>
      <c r="R63" s="9">
        <v>2.97483199168038</v>
      </c>
      <c r="S63" s="9" t="s">
        <v>39</v>
      </c>
      <c r="T63" s="3">
        <v>4663.9009999999998</v>
      </c>
      <c r="U63" s="3">
        <v>6.12946123377706</v>
      </c>
      <c r="V63" s="3" t="s">
        <v>39</v>
      </c>
      <c r="W63" s="9">
        <v>253.29</v>
      </c>
      <c r="X63" s="9">
        <v>33.438967443059198</v>
      </c>
      <c r="Y63" s="9" t="s">
        <v>39</v>
      </c>
      <c r="Z63" s="21">
        <v>789.91499999999996</v>
      </c>
      <c r="AA63" s="21">
        <v>13.6306841531038</v>
      </c>
      <c r="AB63" s="21" t="s">
        <v>39</v>
      </c>
      <c r="AC63" s="11">
        <v>2928.6039999999998</v>
      </c>
      <c r="AD63" s="11">
        <v>27.347572270153002</v>
      </c>
      <c r="AE63" s="11" t="s">
        <v>39</v>
      </c>
      <c r="AF63" s="3">
        <v>37.042999999999999</v>
      </c>
      <c r="AG63" s="3">
        <v>51.044751308085303</v>
      </c>
      <c r="AH63" s="3" t="s">
        <v>39</v>
      </c>
      <c r="AI63" s="5">
        <v>5.0060000000000002</v>
      </c>
      <c r="AJ63" s="5">
        <v>253.86959593490599</v>
      </c>
      <c r="AK63" s="5" t="s">
        <v>39</v>
      </c>
      <c r="AL63" s="3">
        <v>397.459</v>
      </c>
      <c r="AM63" s="3">
        <v>24.938068223121199</v>
      </c>
      <c r="AN63" s="3" t="s">
        <v>39</v>
      </c>
      <c r="AO63" s="5">
        <v>2.0019999999999998</v>
      </c>
      <c r="AP63" s="5">
        <v>316.22776601683802</v>
      </c>
      <c r="AQ63" s="5" t="s">
        <v>39</v>
      </c>
      <c r="AR63" s="3">
        <v>371.42599999999999</v>
      </c>
      <c r="AS63" s="3">
        <v>5.3073716449435301E-2</v>
      </c>
      <c r="AU63" s="3">
        <v>17.718364715568899</v>
      </c>
      <c r="AV63" s="3" t="e">
        <f t="shared" si="0"/>
        <v>#DIV/0!</v>
      </c>
      <c r="AW63" s="5">
        <v>226.256</v>
      </c>
      <c r="AX63" s="5"/>
      <c r="AY63" s="5"/>
      <c r="AZ63" s="5">
        <v>36.200773866785603</v>
      </c>
      <c r="BA63" s="5">
        <v>3.9504783885875402E-2</v>
      </c>
      <c r="BB63" s="3">
        <v>36.04</v>
      </c>
      <c r="BC63" s="3"/>
      <c r="BD63" s="3"/>
      <c r="BE63" s="3">
        <v>69.542312387323605</v>
      </c>
      <c r="BF63" s="3">
        <v>1.6421445293957601E-2</v>
      </c>
      <c r="BG63" s="5">
        <v>2.0019999999999998</v>
      </c>
      <c r="BH63" s="5"/>
      <c r="BI63" s="5"/>
      <c r="BJ63" s="5">
        <v>210.81851067789199</v>
      </c>
      <c r="BK63" s="5">
        <v>4.5544923856713198E-3</v>
      </c>
      <c r="BL63" s="3">
        <v>65.073999999999998</v>
      </c>
      <c r="BM63" s="3"/>
      <c r="BN63" s="3"/>
      <c r="BO63" s="3">
        <v>49.852597516643101</v>
      </c>
      <c r="BP63" s="3">
        <v>1.7782832148217902E-2</v>
      </c>
      <c r="BQ63" s="5">
        <v>0</v>
      </c>
      <c r="BR63" s="5"/>
      <c r="BS63" s="5"/>
      <c r="BT63" s="5" t="s">
        <v>46</v>
      </c>
      <c r="BU63" s="5">
        <v>0</v>
      </c>
    </row>
    <row r="64" spans="1:73" x14ac:dyDescent="0.25">
      <c r="A64" s="2"/>
      <c r="B64" s="2" t="b">
        <v>0</v>
      </c>
      <c r="C64" s="2" t="s">
        <v>181</v>
      </c>
      <c r="D64" s="6">
        <v>43418.663715277798</v>
      </c>
      <c r="E64" s="4" t="s">
        <v>33</v>
      </c>
      <c r="F64" s="5" t="s">
        <v>154</v>
      </c>
      <c r="G64" s="2" t="s">
        <v>75</v>
      </c>
      <c r="H64" s="3">
        <v>26039.164000000001</v>
      </c>
      <c r="I64" s="3">
        <v>1.6516883826714699</v>
      </c>
      <c r="J64" s="3">
        <v>111.48980459427401</v>
      </c>
      <c r="K64" s="5">
        <v>289743.21399999998</v>
      </c>
      <c r="L64" s="5">
        <v>0.88771759692895802</v>
      </c>
      <c r="M64" s="5">
        <v>114.056792900312</v>
      </c>
      <c r="N64" s="55">
        <v>5773217.9680000003</v>
      </c>
      <c r="O64" s="3">
        <v>0.43146566131358599</v>
      </c>
      <c r="P64" s="3" t="s">
        <v>39</v>
      </c>
      <c r="Q64" s="9">
        <v>30358.873</v>
      </c>
      <c r="R64" s="9">
        <v>0.73696180184361704</v>
      </c>
      <c r="S64" s="9" t="s">
        <v>39</v>
      </c>
      <c r="T64" s="3">
        <v>11487.695</v>
      </c>
      <c r="U64" s="3">
        <v>2.8173083836720201</v>
      </c>
      <c r="V64" s="3" t="s">
        <v>39</v>
      </c>
      <c r="W64" s="9">
        <v>1335.57</v>
      </c>
      <c r="X64" s="9">
        <v>9.6085192670405295</v>
      </c>
      <c r="Y64" s="9" t="s">
        <v>39</v>
      </c>
      <c r="Z64" s="21">
        <v>3748.6660000000002</v>
      </c>
      <c r="AA64" s="21">
        <v>5.6242562423225797</v>
      </c>
      <c r="AB64" s="21" t="s">
        <v>39</v>
      </c>
      <c r="AC64" s="11">
        <v>20932389.278000001</v>
      </c>
      <c r="AD64" s="11">
        <v>0.29812311676532599</v>
      </c>
      <c r="AE64" s="11">
        <v>174.50250450228299</v>
      </c>
      <c r="AF64" s="3">
        <v>1174.374</v>
      </c>
      <c r="AG64" s="3">
        <v>9.5360122863885692</v>
      </c>
      <c r="AH64" s="3" t="s">
        <v>39</v>
      </c>
      <c r="AI64" s="5">
        <v>744.87</v>
      </c>
      <c r="AJ64" s="5">
        <v>8.4107980800676092</v>
      </c>
      <c r="AK64" s="5">
        <v>1.53335524274347E-3</v>
      </c>
      <c r="AL64" s="3">
        <v>1008.1950000000001</v>
      </c>
      <c r="AM64" s="3">
        <v>12.7356010231164</v>
      </c>
      <c r="AN64" s="3" t="s">
        <v>39</v>
      </c>
      <c r="AO64" s="5">
        <v>4362.6490000000003</v>
      </c>
      <c r="AP64" s="5">
        <v>5.2507795030481397</v>
      </c>
      <c r="AQ64" s="5" t="s">
        <v>39</v>
      </c>
      <c r="AR64" s="3">
        <v>935323.33499999996</v>
      </c>
      <c r="AS64" s="3">
        <v>133.650001535515</v>
      </c>
      <c r="AT64" s="3">
        <v>4.938567815333764</v>
      </c>
      <c r="AU64" s="3">
        <v>0.36705298640182499</v>
      </c>
      <c r="AV64" s="3">
        <f t="shared" si="0"/>
        <v>135.31251015784878</v>
      </c>
      <c r="AW64" s="5">
        <v>765027.12699999998</v>
      </c>
      <c r="AX64" s="5"/>
      <c r="AY64" s="5"/>
      <c r="AZ64" s="5">
        <v>0.74139081550997499</v>
      </c>
      <c r="BA64" s="5">
        <v>133.57538062622501</v>
      </c>
      <c r="BB64" s="3">
        <v>231282.50399999999</v>
      </c>
      <c r="BC64" s="3"/>
      <c r="BD64" s="3"/>
      <c r="BE64" s="3">
        <v>1.0105803063421701</v>
      </c>
      <c r="BF64" s="3">
        <v>105.38271328761201</v>
      </c>
      <c r="BG64" s="5">
        <v>43853.148999999998</v>
      </c>
      <c r="BH64" s="5"/>
      <c r="BI64" s="5"/>
      <c r="BJ64" s="5">
        <v>2.2308922515914502</v>
      </c>
      <c r="BK64" s="5">
        <v>99.764651952152803</v>
      </c>
      <c r="BL64" s="3">
        <v>385167.43400000001</v>
      </c>
      <c r="BM64" s="3"/>
      <c r="BN64" s="3"/>
      <c r="BO64" s="3">
        <v>0.88428554442720098</v>
      </c>
      <c r="BP64" s="3">
        <v>105.25506081971</v>
      </c>
      <c r="BQ64" s="5">
        <v>73536.392000000007</v>
      </c>
      <c r="BR64" s="5"/>
      <c r="BS64" s="5"/>
      <c r="BT64" s="5">
        <v>0.99308941401654105</v>
      </c>
      <c r="BU64" s="5">
        <v>99.454699400869004</v>
      </c>
    </row>
    <row r="65" spans="1:73" x14ac:dyDescent="0.25">
      <c r="A65" s="2"/>
      <c r="B65" s="2" t="b">
        <v>0</v>
      </c>
      <c r="C65" s="2" t="s">
        <v>87</v>
      </c>
      <c r="D65" s="6">
        <v>43418.667291666701</v>
      </c>
      <c r="E65" s="4" t="s">
        <v>33</v>
      </c>
      <c r="F65" s="5" t="s">
        <v>154</v>
      </c>
      <c r="G65" s="2" t="s">
        <v>42</v>
      </c>
      <c r="H65" s="3">
        <v>930.08199999999999</v>
      </c>
      <c r="I65" s="3">
        <v>7.9823263168347198</v>
      </c>
      <c r="J65" s="3">
        <v>132.82261242262399</v>
      </c>
      <c r="K65" s="5">
        <v>25319.315999999999</v>
      </c>
      <c r="L65" s="5">
        <v>4.1217678023438804</v>
      </c>
      <c r="M65" s="5">
        <v>126.92286375766599</v>
      </c>
      <c r="N65" s="55">
        <v>5725657.9249999998</v>
      </c>
      <c r="O65" s="3">
        <v>0.52539227215179796</v>
      </c>
      <c r="P65" s="3" t="s">
        <v>39</v>
      </c>
      <c r="Q65" s="9">
        <v>12345.123</v>
      </c>
      <c r="R65" s="9">
        <v>5.0873547723471004</v>
      </c>
      <c r="S65" s="9" t="s">
        <v>39</v>
      </c>
      <c r="T65" s="3">
        <v>4559.7539999999999</v>
      </c>
      <c r="U65" s="3">
        <v>4.9685208506975496</v>
      </c>
      <c r="V65" s="3" t="s">
        <v>39</v>
      </c>
      <c r="W65" s="9">
        <v>261.29700000000003</v>
      </c>
      <c r="X65" s="9">
        <v>25.888322283518399</v>
      </c>
      <c r="Y65" s="9" t="s">
        <v>39</v>
      </c>
      <c r="Z65" s="21">
        <v>724.83199999999999</v>
      </c>
      <c r="AA65" s="21">
        <v>14.964813254809201</v>
      </c>
      <c r="AB65" s="21" t="s">
        <v>39</v>
      </c>
      <c r="AC65" s="11">
        <v>2963.6480000000001</v>
      </c>
      <c r="AD65" s="11">
        <v>24.7674311478448</v>
      </c>
      <c r="AE65" s="11" t="s">
        <v>39</v>
      </c>
      <c r="AF65" s="3">
        <v>22.023</v>
      </c>
      <c r="AG65" s="3">
        <v>51.609858476309199</v>
      </c>
      <c r="AH65" s="3" t="s">
        <v>39</v>
      </c>
      <c r="AI65" s="5">
        <v>4.0049999999999999</v>
      </c>
      <c r="AJ65" s="5">
        <v>241.537305553301</v>
      </c>
      <c r="AK65" s="5" t="s">
        <v>39</v>
      </c>
      <c r="AL65" s="3">
        <v>442.517</v>
      </c>
      <c r="AM65" s="3">
        <v>15.1886255328335</v>
      </c>
      <c r="AN65" s="3" t="s">
        <v>39</v>
      </c>
      <c r="AO65" s="5">
        <v>5.0049999999999999</v>
      </c>
      <c r="AP65" s="5">
        <v>194.36506316150999</v>
      </c>
      <c r="AQ65" s="5" t="s">
        <v>39</v>
      </c>
      <c r="AR65" s="3">
        <v>352.40499999999997</v>
      </c>
      <c r="AS65" s="3">
        <v>5.0355772200554698E-2</v>
      </c>
      <c r="AU65" s="3">
        <v>14.5974459975166</v>
      </c>
      <c r="AV65" s="3" t="e">
        <f t="shared" si="0"/>
        <v>#DIV/0!</v>
      </c>
      <c r="AW65" s="5">
        <v>189.214</v>
      </c>
      <c r="AX65" s="5"/>
      <c r="AY65" s="5"/>
      <c r="AZ65" s="5">
        <v>26.917264109410699</v>
      </c>
      <c r="BA65" s="5">
        <v>3.3037171072511001E-2</v>
      </c>
      <c r="BB65" s="3">
        <v>27.030999999999999</v>
      </c>
      <c r="BC65" s="3"/>
      <c r="BD65" s="3"/>
      <c r="BE65" s="3">
        <v>60.613706259836597</v>
      </c>
      <c r="BF65" s="3">
        <v>1.23165396154541E-2</v>
      </c>
      <c r="BG65" s="5">
        <v>3.0030000000000001</v>
      </c>
      <c r="BH65" s="5"/>
      <c r="BI65" s="5"/>
      <c r="BJ65" s="5">
        <v>161.01529717988299</v>
      </c>
      <c r="BK65" s="5">
        <v>6.8317385785069797E-3</v>
      </c>
      <c r="BL65" s="3">
        <v>68.078000000000003</v>
      </c>
      <c r="BM65" s="3"/>
      <c r="BN65" s="3"/>
      <c r="BO65" s="3">
        <v>43.181566438977903</v>
      </c>
      <c r="BP65" s="3">
        <v>1.8603738005753101E-2</v>
      </c>
      <c r="BQ65" s="5">
        <v>0</v>
      </c>
      <c r="BR65" s="5"/>
      <c r="BS65" s="5"/>
      <c r="BT65" s="5" t="s">
        <v>46</v>
      </c>
      <c r="BU65" s="5">
        <v>0</v>
      </c>
    </row>
    <row r="66" spans="1:73" x14ac:dyDescent="0.25">
      <c r="A66" s="2"/>
      <c r="B66" s="2" t="b">
        <v>0</v>
      </c>
      <c r="C66" s="2" t="s">
        <v>44</v>
      </c>
      <c r="D66" s="6">
        <v>43418.670891203699</v>
      </c>
      <c r="E66" s="4" t="s">
        <v>33</v>
      </c>
      <c r="F66" s="5" t="s">
        <v>154</v>
      </c>
      <c r="G66" s="2" t="s">
        <v>132</v>
      </c>
      <c r="H66" s="3">
        <v>11800.705</v>
      </c>
      <c r="I66" s="3">
        <v>4.0097605381231798</v>
      </c>
      <c r="J66" s="3">
        <v>123.586874077692</v>
      </c>
      <c r="K66" s="5">
        <v>157652.99</v>
      </c>
      <c r="L66" s="5">
        <v>1.2227192712800301</v>
      </c>
      <c r="M66" s="5">
        <v>120.483905556929</v>
      </c>
      <c r="N66" s="55">
        <v>5808008.8959999997</v>
      </c>
      <c r="O66" s="3">
        <v>0.83565987165011202</v>
      </c>
      <c r="P66" s="3" t="s">
        <v>39</v>
      </c>
      <c r="Q66" s="9">
        <v>26266.742999999999</v>
      </c>
      <c r="R66" s="9">
        <v>2.0167012234089099</v>
      </c>
      <c r="S66" s="9" t="s">
        <v>39</v>
      </c>
      <c r="T66" s="3">
        <v>9819.8130000000001</v>
      </c>
      <c r="U66" s="3">
        <v>3.8784167146870199</v>
      </c>
      <c r="V66" s="3" t="s">
        <v>39</v>
      </c>
      <c r="W66" s="9">
        <v>566.654</v>
      </c>
      <c r="X66" s="9">
        <v>14.6463011299026</v>
      </c>
      <c r="Y66" s="9" t="s">
        <v>39</v>
      </c>
      <c r="Z66" s="21">
        <v>3337.116</v>
      </c>
      <c r="AA66" s="21">
        <v>7.47268361961717</v>
      </c>
      <c r="AB66" s="21" t="s">
        <v>39</v>
      </c>
      <c r="AC66" s="11">
        <v>6749468.8080000002</v>
      </c>
      <c r="AD66" s="11">
        <v>0.63832109291318795</v>
      </c>
      <c r="AE66" s="11">
        <v>54.4861248348723</v>
      </c>
      <c r="AF66" s="3">
        <v>290.33499999999998</v>
      </c>
      <c r="AG66" s="3">
        <v>35.168044658570302</v>
      </c>
      <c r="AH66" s="3" t="s">
        <v>39</v>
      </c>
      <c r="AI66" s="5">
        <v>154.17699999999999</v>
      </c>
      <c r="AJ66" s="5">
        <v>39.583157339291297</v>
      </c>
      <c r="AK66" s="5" t="s">
        <v>39</v>
      </c>
      <c r="AL66" s="3">
        <v>791.92100000000005</v>
      </c>
      <c r="AM66" s="3">
        <v>13.596487929583599</v>
      </c>
      <c r="AN66" s="3" t="s">
        <v>39</v>
      </c>
      <c r="AO66" s="5">
        <v>936.10500000000002</v>
      </c>
      <c r="AP66" s="5">
        <v>14.950693207587699</v>
      </c>
      <c r="AQ66" s="5" t="s">
        <v>39</v>
      </c>
      <c r="AR66" s="3">
        <v>923768.29700000002</v>
      </c>
      <c r="AS66" s="3">
        <v>131.998881769062</v>
      </c>
      <c r="AT66" s="3">
        <v>4.8697465764204235</v>
      </c>
      <c r="AU66" s="3">
        <v>0.86919530260017897</v>
      </c>
      <c r="AV66" s="3">
        <f t="shared" si="0"/>
        <v>135.5295185258795</v>
      </c>
      <c r="AW66" s="5">
        <v>748981.54099999997</v>
      </c>
      <c r="AX66" s="5"/>
      <c r="AY66" s="5"/>
      <c r="AZ66" s="5">
        <v>0.57892260230814896</v>
      </c>
      <c r="BA66" s="5">
        <v>130.77378682428301</v>
      </c>
      <c r="BB66" s="3">
        <v>226593.22200000001</v>
      </c>
      <c r="BC66" s="3"/>
      <c r="BD66" s="3"/>
      <c r="BE66" s="3">
        <v>1.0786777507710501</v>
      </c>
      <c r="BF66" s="3">
        <v>103.246065456564</v>
      </c>
      <c r="BG66" s="5">
        <v>42045.533000000003</v>
      </c>
      <c r="BH66" s="5"/>
      <c r="BI66" s="5"/>
      <c r="BJ66" s="5">
        <v>2.38514368774094</v>
      </c>
      <c r="BK66" s="5">
        <v>95.652377572423802</v>
      </c>
      <c r="BL66" s="3">
        <v>377278.28</v>
      </c>
      <c r="BM66" s="3"/>
      <c r="BN66" s="3"/>
      <c r="BO66" s="3">
        <v>1.0365356085565001</v>
      </c>
      <c r="BP66" s="3">
        <v>103.099184411721</v>
      </c>
      <c r="BQ66" s="5">
        <v>71143.896999999997</v>
      </c>
      <c r="BR66" s="5"/>
      <c r="BS66" s="5"/>
      <c r="BT66" s="5">
        <v>2.0165323292005799</v>
      </c>
      <c r="BU66" s="5">
        <v>96.218956327655903</v>
      </c>
    </row>
    <row r="67" spans="1:73" x14ac:dyDescent="0.25">
      <c r="A67" s="2"/>
      <c r="B67" s="2" t="b">
        <v>0</v>
      </c>
      <c r="C67" s="2" t="s">
        <v>98</v>
      </c>
      <c r="D67" s="6">
        <v>43418.674467592602</v>
      </c>
      <c r="E67" s="4" t="s">
        <v>33</v>
      </c>
      <c r="F67" s="5" t="s">
        <v>154</v>
      </c>
      <c r="G67" s="2" t="s">
        <v>42</v>
      </c>
      <c r="H67" s="3">
        <v>853.99199999999996</v>
      </c>
      <c r="I67" s="3">
        <v>12.567116614305</v>
      </c>
      <c r="J67" s="3">
        <v>132.88725888591</v>
      </c>
      <c r="K67" s="5">
        <v>24543.351999999999</v>
      </c>
      <c r="L67" s="5">
        <v>2.25957892189188</v>
      </c>
      <c r="M67" s="5">
        <v>126.960619829951</v>
      </c>
      <c r="N67" s="55">
        <v>5734581.0990000004</v>
      </c>
      <c r="O67" s="3">
        <v>0.39641114135351202</v>
      </c>
      <c r="P67" s="3" t="s">
        <v>39</v>
      </c>
      <c r="Q67" s="9">
        <v>12328.228999999999</v>
      </c>
      <c r="R67" s="9">
        <v>3.5883491768331202</v>
      </c>
      <c r="S67" s="9" t="s">
        <v>39</v>
      </c>
      <c r="T67" s="3">
        <v>4632.8389999999999</v>
      </c>
      <c r="U67" s="3">
        <v>5.2175805024674604</v>
      </c>
      <c r="V67" s="3" t="s">
        <v>39</v>
      </c>
      <c r="W67" s="9">
        <v>296.33999999999997</v>
      </c>
      <c r="X67" s="9">
        <v>19.712229212613799</v>
      </c>
      <c r="Y67" s="9" t="s">
        <v>39</v>
      </c>
      <c r="Z67" s="21">
        <v>753.87699999999995</v>
      </c>
      <c r="AA67" s="21">
        <v>15.727406294452001</v>
      </c>
      <c r="AB67" s="21" t="s">
        <v>39</v>
      </c>
      <c r="AC67" s="11">
        <v>1550.838</v>
      </c>
      <c r="AD67" s="11">
        <v>25.993050154436698</v>
      </c>
      <c r="AE67" s="11" t="s">
        <v>39</v>
      </c>
      <c r="AF67" s="3">
        <v>33.037999999999997</v>
      </c>
      <c r="AG67" s="3">
        <v>84.573721530276998</v>
      </c>
      <c r="AH67" s="3" t="s">
        <v>39</v>
      </c>
      <c r="AI67" s="5">
        <v>5.0049999999999999</v>
      </c>
      <c r="AJ67" s="5">
        <v>169.967317119759</v>
      </c>
      <c r="AK67" s="5" t="s">
        <v>39</v>
      </c>
      <c r="AL67" s="3">
        <v>416.48</v>
      </c>
      <c r="AM67" s="3">
        <v>16.3897436990339</v>
      </c>
      <c r="AN67" s="3" t="s">
        <v>39</v>
      </c>
      <c r="AO67" s="5">
        <v>10.01</v>
      </c>
      <c r="AP67" s="5">
        <v>124.721912892465</v>
      </c>
      <c r="AQ67" s="5" t="s">
        <v>39</v>
      </c>
      <c r="AR67" s="3">
        <v>393.45800000000003</v>
      </c>
      <c r="AS67" s="3">
        <v>5.6221907800643699E-2</v>
      </c>
      <c r="AU67" s="3">
        <v>25.333765714124301</v>
      </c>
      <c r="AV67" s="3" t="e">
        <f t="shared" si="0"/>
        <v>#DIV/0!</v>
      </c>
      <c r="AW67" s="5">
        <v>220.25200000000001</v>
      </c>
      <c r="AX67" s="5"/>
      <c r="AY67" s="5"/>
      <c r="AZ67" s="5">
        <v>33.948859646971499</v>
      </c>
      <c r="BA67" s="5">
        <v>3.8456472581641303E-2</v>
      </c>
      <c r="BB67" s="3">
        <v>32.036000000000001</v>
      </c>
      <c r="BC67" s="3"/>
      <c r="BD67" s="3"/>
      <c r="BE67" s="3">
        <v>76.266075346614798</v>
      </c>
      <c r="BF67" s="3">
        <v>1.4597042770178301E-2</v>
      </c>
      <c r="BG67" s="5">
        <v>1.0009999999999999</v>
      </c>
      <c r="BH67" s="5"/>
      <c r="BI67" s="5"/>
      <c r="BJ67" s="5">
        <v>316.22776601683802</v>
      </c>
      <c r="BK67" s="5">
        <v>2.2772461928356599E-3</v>
      </c>
      <c r="BL67" s="3">
        <v>64.075000000000003</v>
      </c>
      <c r="BM67" s="3"/>
      <c r="BN67" s="3"/>
      <c r="BO67" s="3">
        <v>49.519755212253301</v>
      </c>
      <c r="BP67" s="3">
        <v>1.7509834494530301E-2</v>
      </c>
      <c r="BQ67" s="5">
        <v>7.008</v>
      </c>
      <c r="BR67" s="5"/>
      <c r="BS67" s="5"/>
      <c r="BT67" s="5">
        <v>223.871740223573</v>
      </c>
      <c r="BU67" s="5">
        <v>9.4780082955564296E-3</v>
      </c>
    </row>
    <row r="68" spans="1:73" x14ac:dyDescent="0.25">
      <c r="A68" s="2"/>
      <c r="B68" s="2" t="b">
        <v>0</v>
      </c>
      <c r="C68" s="2" t="s">
        <v>164</v>
      </c>
      <c r="D68" s="6">
        <v>43418.678055555603</v>
      </c>
      <c r="E68" s="4" t="s">
        <v>33</v>
      </c>
      <c r="F68" s="5" t="s">
        <v>154</v>
      </c>
      <c r="G68" s="2" t="s">
        <v>116</v>
      </c>
      <c r="H68" s="3">
        <v>2552.0770000000002</v>
      </c>
      <c r="I68" s="3">
        <v>8.3139068913320102</v>
      </c>
      <c r="J68" s="3">
        <v>131.44455695912501</v>
      </c>
      <c r="K68" s="5">
        <v>40898.284</v>
      </c>
      <c r="L68" s="5">
        <v>1.70117936664239</v>
      </c>
      <c r="M68" s="5">
        <v>126.164838073571</v>
      </c>
      <c r="N68" s="55">
        <v>5802612.0319999997</v>
      </c>
      <c r="O68" s="3">
        <v>0.44481114373314701</v>
      </c>
      <c r="P68" s="3" t="s">
        <v>39</v>
      </c>
      <c r="Q68" s="9">
        <v>22822.319</v>
      </c>
      <c r="R68" s="9">
        <v>2.4605082847622501</v>
      </c>
      <c r="S68" s="9" t="s">
        <v>39</v>
      </c>
      <c r="T68" s="3">
        <v>8633.81</v>
      </c>
      <c r="U68" s="3">
        <v>4.4044274379365298</v>
      </c>
      <c r="V68" s="3" t="s">
        <v>39</v>
      </c>
      <c r="W68" s="9">
        <v>334.38299999999998</v>
      </c>
      <c r="X68" s="9">
        <v>17.2992007990226</v>
      </c>
      <c r="Y68" s="9" t="s">
        <v>39</v>
      </c>
      <c r="Z68" s="21">
        <v>3251.9929999999999</v>
      </c>
      <c r="AA68" s="21">
        <v>8.5179949810891706</v>
      </c>
      <c r="AB68" s="21" t="s">
        <v>39</v>
      </c>
      <c r="AC68" s="11">
        <v>1988567.442</v>
      </c>
      <c r="AD68" s="11">
        <v>0.739017139922025</v>
      </c>
      <c r="AE68" s="11">
        <v>14.199207404180999</v>
      </c>
      <c r="AF68" s="3">
        <v>162.185</v>
      </c>
      <c r="AG68" s="3">
        <v>36.553843119403098</v>
      </c>
      <c r="AH68" s="3" t="s">
        <v>39</v>
      </c>
      <c r="AI68" s="5">
        <v>45.052</v>
      </c>
      <c r="AJ68" s="5">
        <v>28.210928775837001</v>
      </c>
      <c r="AK68" s="5" t="s">
        <v>39</v>
      </c>
      <c r="AL68" s="3">
        <v>727.84900000000005</v>
      </c>
      <c r="AM68" s="3">
        <v>19.976449205975001</v>
      </c>
      <c r="AN68" s="3" t="s">
        <v>39</v>
      </c>
      <c r="AO68" s="5">
        <v>338.38900000000001</v>
      </c>
      <c r="AP68" s="5">
        <v>17.070204918266001</v>
      </c>
      <c r="AQ68" s="5" t="s">
        <v>39</v>
      </c>
      <c r="AR68" s="3">
        <v>917525.00399999996</v>
      </c>
      <c r="AS68" s="3">
        <v>131.106766617208</v>
      </c>
      <c r="AT68" s="3">
        <v>4.8641436793211961</v>
      </c>
      <c r="AU68" s="3">
        <v>0.42875801259819102</v>
      </c>
      <c r="AV68" s="3">
        <f t="shared" si="0"/>
        <v>134.76859984068594</v>
      </c>
      <c r="AW68" s="5">
        <v>747139.63600000006</v>
      </c>
      <c r="AX68" s="5"/>
      <c r="AY68" s="5"/>
      <c r="AZ68" s="5">
        <v>0.89389471081069205</v>
      </c>
      <c r="BA68" s="5">
        <v>130.45218625252701</v>
      </c>
      <c r="BB68" s="3">
        <v>224419.90900000001</v>
      </c>
      <c r="BC68" s="3"/>
      <c r="BD68" s="3"/>
      <c r="BE68" s="3">
        <v>0.89450250231651296</v>
      </c>
      <c r="BF68" s="3">
        <v>102.25580628519501</v>
      </c>
      <c r="BG68" s="5">
        <v>42096.504000000001</v>
      </c>
      <c r="BH68" s="5"/>
      <c r="BI68" s="5"/>
      <c r="BJ68" s="5">
        <v>2.4187184208021599</v>
      </c>
      <c r="BK68" s="5">
        <v>95.768335130560601</v>
      </c>
      <c r="BL68" s="3">
        <v>371930.522</v>
      </c>
      <c r="BM68" s="3"/>
      <c r="BN68" s="3"/>
      <c r="BO68" s="3">
        <v>0.68728231813759699</v>
      </c>
      <c r="BP68" s="3">
        <v>101.63779763845901</v>
      </c>
      <c r="BQ68" s="5">
        <v>70826.808000000005</v>
      </c>
      <c r="BR68" s="5"/>
      <c r="BS68" s="5"/>
      <c r="BT68" s="5">
        <v>1.6050021084925901</v>
      </c>
      <c r="BU68" s="5">
        <v>95.790107558758905</v>
      </c>
    </row>
    <row r="69" spans="1:73" x14ac:dyDescent="0.25">
      <c r="A69" s="2"/>
      <c r="B69" s="2" t="b">
        <v>0</v>
      </c>
      <c r="C69" s="2" t="s">
        <v>187</v>
      </c>
      <c r="D69" s="6">
        <v>43418.681643518503</v>
      </c>
      <c r="E69" s="4" t="s">
        <v>33</v>
      </c>
      <c r="F69" s="5" t="s">
        <v>154</v>
      </c>
      <c r="G69" s="2" t="s">
        <v>42</v>
      </c>
      <c r="H69" s="3">
        <v>864.00199999999995</v>
      </c>
      <c r="I69" s="3">
        <v>13.0528269048153</v>
      </c>
      <c r="J69" s="3">
        <v>132.87875433738199</v>
      </c>
      <c r="K69" s="5">
        <v>24426.909</v>
      </c>
      <c r="L69" s="5">
        <v>1.88167299565804</v>
      </c>
      <c r="M69" s="5">
        <v>126.966285595792</v>
      </c>
      <c r="N69" s="55">
        <v>5746570.7130000005</v>
      </c>
      <c r="O69" s="3">
        <v>0.65866541845528304</v>
      </c>
      <c r="P69" s="3" t="s">
        <v>39</v>
      </c>
      <c r="Q69" s="9">
        <v>12259.039000000001</v>
      </c>
      <c r="R69" s="9">
        <v>3.7883930012397902</v>
      </c>
      <c r="S69" s="9" t="s">
        <v>39</v>
      </c>
      <c r="T69" s="3">
        <v>4751.0060000000003</v>
      </c>
      <c r="U69" s="3">
        <v>5.7437517280645096</v>
      </c>
      <c r="V69" s="3" t="s">
        <v>39</v>
      </c>
      <c r="W69" s="9">
        <v>304.34899999999999</v>
      </c>
      <c r="X69" s="9">
        <v>19.0685607091972</v>
      </c>
      <c r="Y69" s="9" t="s">
        <v>39</v>
      </c>
      <c r="Z69" s="21">
        <v>787.91600000000005</v>
      </c>
      <c r="AA69" s="21">
        <v>15.3775551403767</v>
      </c>
      <c r="AB69" s="21" t="s">
        <v>39</v>
      </c>
      <c r="AC69" s="11">
        <v>824.95699999999999</v>
      </c>
      <c r="AD69" s="11">
        <v>28.099183334939099</v>
      </c>
      <c r="AE69" s="11" t="s">
        <v>39</v>
      </c>
      <c r="AF69" s="3">
        <v>41.046999999999997</v>
      </c>
      <c r="AG69" s="3">
        <v>69.417498269812299</v>
      </c>
      <c r="AH69" s="3" t="s">
        <v>39</v>
      </c>
      <c r="AI69" s="5">
        <v>6.0069999999999997</v>
      </c>
      <c r="AJ69" s="5">
        <v>210.83313450191301</v>
      </c>
      <c r="AK69" s="5" t="s">
        <v>39</v>
      </c>
      <c r="AL69" s="3">
        <v>457.53399999999999</v>
      </c>
      <c r="AM69" s="3">
        <v>19.134402469369299</v>
      </c>
      <c r="AN69" s="3" t="s">
        <v>39</v>
      </c>
      <c r="AO69" s="5">
        <v>8.0079999999999991</v>
      </c>
      <c r="AP69" s="5">
        <v>98.601329718326895</v>
      </c>
      <c r="AQ69" s="5" t="s">
        <v>39</v>
      </c>
      <c r="AR69" s="3">
        <v>342.39100000000002</v>
      </c>
      <c r="AS69" s="3">
        <v>4.8924854072785899E-2</v>
      </c>
      <c r="AU69" s="3">
        <v>23.138797640372299</v>
      </c>
      <c r="AV69" s="3" t="e">
        <f t="shared" si="0"/>
        <v>#DIV/0!</v>
      </c>
      <c r="AW69" s="5">
        <v>246.28399999999999</v>
      </c>
      <c r="AX69" s="5"/>
      <c r="AY69" s="5"/>
      <c r="AZ69" s="5">
        <v>26.428769196362801</v>
      </c>
      <c r="BA69" s="5">
        <v>4.3001715731511903E-2</v>
      </c>
      <c r="BB69" s="3">
        <v>38.042999999999999</v>
      </c>
      <c r="BC69" s="3"/>
      <c r="BD69" s="3"/>
      <c r="BE69" s="3">
        <v>75.2550971050172</v>
      </c>
      <c r="BF69" s="3">
        <v>1.7334102200833201E-2</v>
      </c>
      <c r="BG69" s="5">
        <v>2.0019999999999998</v>
      </c>
      <c r="BH69" s="5"/>
      <c r="BI69" s="5"/>
      <c r="BJ69" s="5">
        <v>316.22776601683802</v>
      </c>
      <c r="BK69" s="5">
        <v>4.5544923856713198E-3</v>
      </c>
      <c r="BL69" s="3">
        <v>67.075999999999993</v>
      </c>
      <c r="BM69" s="3"/>
      <c r="BN69" s="3"/>
      <c r="BO69" s="3">
        <v>43.967946007137101</v>
      </c>
      <c r="BP69" s="3">
        <v>1.8329920539291601E-2</v>
      </c>
      <c r="BQ69" s="5">
        <v>9.01</v>
      </c>
      <c r="BR69" s="5"/>
      <c r="BS69" s="5"/>
      <c r="BT69" s="5">
        <v>152.268813948483</v>
      </c>
      <c r="BU69" s="5">
        <v>1.21856242498521E-2</v>
      </c>
    </row>
    <row r="70" spans="1:73" x14ac:dyDescent="0.25">
      <c r="A70" s="2"/>
      <c r="B70" s="2" t="b">
        <v>0</v>
      </c>
      <c r="C70" s="2" t="s">
        <v>31</v>
      </c>
      <c r="D70" s="6">
        <v>43418.685231481497</v>
      </c>
      <c r="E70" s="4" t="s">
        <v>33</v>
      </c>
      <c r="F70" s="5" t="s">
        <v>154</v>
      </c>
      <c r="G70" s="2" t="s">
        <v>26</v>
      </c>
      <c r="H70" s="3">
        <v>1952.328</v>
      </c>
      <c r="I70" s="3">
        <v>8.2025333819054307</v>
      </c>
      <c r="J70" s="3">
        <v>131.95410685673701</v>
      </c>
      <c r="K70" s="5">
        <v>35756.506999999998</v>
      </c>
      <c r="L70" s="5">
        <v>2.6907896620609999</v>
      </c>
      <c r="M70" s="5">
        <v>126.415021463632</v>
      </c>
      <c r="N70" s="55">
        <v>5877960.6749999998</v>
      </c>
      <c r="O70" s="3">
        <v>0.33953795796909397</v>
      </c>
      <c r="P70" s="3" t="s">
        <v>39</v>
      </c>
      <c r="Q70" s="9">
        <v>38454.368999999999</v>
      </c>
      <c r="R70" s="9">
        <v>1.7794791903537801</v>
      </c>
      <c r="S70" s="9" t="s">
        <v>39</v>
      </c>
      <c r="T70" s="3">
        <v>14555.44</v>
      </c>
      <c r="U70" s="3">
        <v>2.9038622086652599</v>
      </c>
      <c r="V70" s="3" t="s">
        <v>39</v>
      </c>
      <c r="W70" s="9">
        <v>2999.6579999999999</v>
      </c>
      <c r="X70" s="9">
        <v>11.6596373396826</v>
      </c>
      <c r="Y70" s="9">
        <v>1.2225427886587901E-2</v>
      </c>
      <c r="Z70" s="21">
        <v>3785.7179999999998</v>
      </c>
      <c r="AA70" s="21">
        <v>8.3678949892837</v>
      </c>
      <c r="AB70" s="21" t="s">
        <v>39</v>
      </c>
      <c r="AC70" s="11">
        <v>1046159.392</v>
      </c>
      <c r="AD70" s="11">
        <v>0.81967564053840003</v>
      </c>
      <c r="AE70" s="11">
        <v>6.2245168198500496</v>
      </c>
      <c r="AF70" s="3">
        <v>3005.6819999999998</v>
      </c>
      <c r="AG70" s="3">
        <v>8.2727550391814795</v>
      </c>
      <c r="AH70" s="3">
        <v>1.1170852181634499E-2</v>
      </c>
      <c r="AI70" s="5">
        <v>2044.4570000000001</v>
      </c>
      <c r="AJ70" s="5">
        <v>9.2632876559837207</v>
      </c>
      <c r="AK70" s="5">
        <v>1.8691637113029302E-2</v>
      </c>
      <c r="AL70" s="3">
        <v>831.97400000000005</v>
      </c>
      <c r="AM70" s="3">
        <v>11.210100327267201</v>
      </c>
      <c r="AN70" s="3" t="s">
        <v>39</v>
      </c>
      <c r="AO70" s="5">
        <v>10267.174999999999</v>
      </c>
      <c r="AP70" s="5">
        <v>2.8331697916490501</v>
      </c>
      <c r="AQ70" s="5">
        <v>3.4057634892996201E-2</v>
      </c>
      <c r="AR70" s="3">
        <v>914756.59499999997</v>
      </c>
      <c r="AS70" s="3">
        <v>130.71118377087501</v>
      </c>
      <c r="AT70" s="3">
        <v>4.8502938158755917</v>
      </c>
      <c r="AU70" s="3">
        <v>0.82073910290618202</v>
      </c>
      <c r="AV70" s="3">
        <f t="shared" si="0"/>
        <v>134.74563473148953</v>
      </c>
      <c r="AW70" s="5">
        <v>747115.08700000006</v>
      </c>
      <c r="AX70" s="5"/>
      <c r="AY70" s="5"/>
      <c r="AZ70" s="5">
        <v>0.72737945636804502</v>
      </c>
      <c r="BA70" s="5">
        <v>130.447899944364</v>
      </c>
      <c r="BB70" s="3">
        <v>223207.198</v>
      </c>
      <c r="BC70" s="3"/>
      <c r="BD70" s="3"/>
      <c r="BE70" s="3">
        <v>0.75951456928916905</v>
      </c>
      <c r="BF70" s="3">
        <v>101.703240598628</v>
      </c>
      <c r="BG70" s="5">
        <v>41992.09</v>
      </c>
      <c r="BH70" s="5"/>
      <c r="BI70" s="5"/>
      <c r="BJ70" s="5">
        <v>0.79938325621633999</v>
      </c>
      <c r="BK70" s="5">
        <v>95.530796285427002</v>
      </c>
      <c r="BL70" s="3">
        <v>371231.54200000002</v>
      </c>
      <c r="BM70" s="3"/>
      <c r="BN70" s="3"/>
      <c r="BO70" s="3">
        <v>0.89470602808517397</v>
      </c>
      <c r="BP70" s="3">
        <v>101.446786727573</v>
      </c>
      <c r="BQ70" s="5">
        <v>70313.288</v>
      </c>
      <c r="BR70" s="5"/>
      <c r="BS70" s="5"/>
      <c r="BT70" s="5">
        <v>2.23303548885292</v>
      </c>
      <c r="BU70" s="5">
        <v>95.095594599293506</v>
      </c>
    </row>
    <row r="71" spans="1:73" x14ac:dyDescent="0.25">
      <c r="A71" s="2"/>
      <c r="B71" s="2" t="b">
        <v>0</v>
      </c>
      <c r="C71" s="2" t="s">
        <v>19</v>
      </c>
      <c r="D71" s="6">
        <v>43418.688819444404</v>
      </c>
      <c r="E71" s="4" t="s">
        <v>33</v>
      </c>
      <c r="F71" s="5" t="s">
        <v>154</v>
      </c>
      <c r="G71" s="2" t="s">
        <v>42</v>
      </c>
      <c r="H71" s="3">
        <v>881.01800000000003</v>
      </c>
      <c r="I71" s="3">
        <v>7.9460808442725703</v>
      </c>
      <c r="J71" s="3">
        <v>132.86429745448899</v>
      </c>
      <c r="K71" s="5">
        <v>24716.786</v>
      </c>
      <c r="L71" s="5">
        <v>2.0116530015511902</v>
      </c>
      <c r="M71" s="5">
        <v>126.95218105361501</v>
      </c>
      <c r="N71" s="55">
        <v>5747807.7460000003</v>
      </c>
      <c r="O71" s="3">
        <v>0.50959132707742805</v>
      </c>
      <c r="P71" s="3" t="s">
        <v>39</v>
      </c>
      <c r="Q71" s="9">
        <v>12234.509</v>
      </c>
      <c r="R71" s="9">
        <v>4.9134331252822001</v>
      </c>
      <c r="S71" s="9" t="s">
        <v>39</v>
      </c>
      <c r="T71" s="3">
        <v>4658.9080000000004</v>
      </c>
      <c r="U71" s="3">
        <v>4.1818501937229202</v>
      </c>
      <c r="V71" s="3" t="s">
        <v>39</v>
      </c>
      <c r="W71" s="9">
        <v>266.30500000000001</v>
      </c>
      <c r="X71" s="9">
        <v>27.5238217893301</v>
      </c>
      <c r="Y71" s="9" t="s">
        <v>39</v>
      </c>
      <c r="Z71" s="21">
        <v>757.87400000000002</v>
      </c>
      <c r="AA71" s="21">
        <v>17.1345528775656</v>
      </c>
      <c r="AB71" s="21" t="s">
        <v>39</v>
      </c>
      <c r="AC71" s="11">
        <v>777.904</v>
      </c>
      <c r="AD71" s="11">
        <v>17.1719303302154</v>
      </c>
      <c r="AE71" s="11" t="s">
        <v>39</v>
      </c>
      <c r="AF71" s="3">
        <v>28.030999999999999</v>
      </c>
      <c r="AG71" s="3">
        <v>71.036190473591205</v>
      </c>
      <c r="AH71" s="3" t="s">
        <v>39</v>
      </c>
      <c r="AI71" s="5">
        <v>4.0039999999999996</v>
      </c>
      <c r="AJ71" s="5">
        <v>210.81851067789199</v>
      </c>
      <c r="AK71" s="5" t="s">
        <v>39</v>
      </c>
      <c r="AL71" s="3">
        <v>408.47399999999999</v>
      </c>
      <c r="AM71" s="3">
        <v>28.0362280287186</v>
      </c>
      <c r="AN71" s="3" t="s">
        <v>39</v>
      </c>
      <c r="AO71" s="5">
        <v>6.0060000000000002</v>
      </c>
      <c r="AP71" s="5">
        <v>140.54567378526099</v>
      </c>
      <c r="AQ71" s="5" t="s">
        <v>39</v>
      </c>
      <c r="AR71" s="3">
        <v>371.42700000000002</v>
      </c>
      <c r="AS71" s="3">
        <v>5.3073859341199597E-2</v>
      </c>
      <c r="AU71" s="3">
        <v>21.5815766284292</v>
      </c>
      <c r="AV71" s="3" t="e">
        <f t="shared" si="0"/>
        <v>#DIV/0!</v>
      </c>
      <c r="AW71" s="5">
        <v>223.25299999999999</v>
      </c>
      <c r="AX71" s="5"/>
      <c r="AY71" s="5"/>
      <c r="AZ71" s="5">
        <v>32.4787033849477</v>
      </c>
      <c r="BA71" s="5">
        <v>3.8980453631609097E-2</v>
      </c>
      <c r="BB71" s="3">
        <v>40.045000000000002</v>
      </c>
      <c r="BC71" s="3"/>
      <c r="BD71" s="3"/>
      <c r="BE71" s="3">
        <v>73.601070513904006</v>
      </c>
      <c r="BF71" s="3">
        <v>1.8246303462722799E-2</v>
      </c>
      <c r="BG71" s="5">
        <v>4.0039999999999996</v>
      </c>
      <c r="BH71" s="5"/>
      <c r="BI71" s="5"/>
      <c r="BJ71" s="5">
        <v>174.80147469502501</v>
      </c>
      <c r="BK71" s="5">
        <v>9.1089847713426396E-3</v>
      </c>
      <c r="BL71" s="3">
        <v>40.045999999999999</v>
      </c>
      <c r="BM71" s="3"/>
      <c r="BN71" s="3"/>
      <c r="BO71" s="3">
        <v>82.4994069946206</v>
      </c>
      <c r="BP71" s="3">
        <v>1.09434074470224E-2</v>
      </c>
      <c r="BQ71" s="5">
        <v>7.0069999999999997</v>
      </c>
      <c r="BR71" s="5"/>
      <c r="BS71" s="5"/>
      <c r="BT71" s="5">
        <v>117.61037176408099</v>
      </c>
      <c r="BU71" s="5">
        <v>9.4766558400348096E-3</v>
      </c>
    </row>
    <row r="72" spans="1:73" x14ac:dyDescent="0.25">
      <c r="A72" s="2"/>
      <c r="B72" s="2" t="b">
        <v>0</v>
      </c>
      <c r="C72" s="2" t="s">
        <v>158</v>
      </c>
      <c r="D72" s="6">
        <v>43418.692395833299</v>
      </c>
      <c r="E72" s="4" t="s">
        <v>33</v>
      </c>
      <c r="F72" s="5" t="s">
        <v>154</v>
      </c>
      <c r="G72" s="2" t="s">
        <v>40</v>
      </c>
      <c r="H72" s="3">
        <v>1594.883</v>
      </c>
      <c r="I72" s="3">
        <v>9.9566629353163698</v>
      </c>
      <c r="J72" s="3">
        <v>132.25779400444699</v>
      </c>
      <c r="K72" s="5">
        <v>34271.993999999999</v>
      </c>
      <c r="L72" s="5">
        <v>2.41389928726755</v>
      </c>
      <c r="M72" s="5">
        <v>126.487253397247</v>
      </c>
      <c r="N72" s="55">
        <v>5772065.5360000003</v>
      </c>
      <c r="O72" s="3">
        <v>0.41381326417747499</v>
      </c>
      <c r="P72" s="3" t="s">
        <v>39</v>
      </c>
      <c r="Q72" s="9">
        <v>25456.852999999999</v>
      </c>
      <c r="R72" s="9">
        <v>2.0184554547678899</v>
      </c>
      <c r="S72" s="9" t="s">
        <v>39</v>
      </c>
      <c r="T72" s="3">
        <v>9596.4860000000008</v>
      </c>
      <c r="U72" s="3">
        <v>4.5088357087024296</v>
      </c>
      <c r="V72" s="3" t="s">
        <v>39</v>
      </c>
      <c r="W72" s="9">
        <v>393.45400000000001</v>
      </c>
      <c r="X72" s="9">
        <v>22.152796311090899</v>
      </c>
      <c r="Y72" s="9" t="s">
        <v>39</v>
      </c>
      <c r="Z72" s="21">
        <v>3401.1759999999999</v>
      </c>
      <c r="AA72" s="21">
        <v>7.2594552857821704</v>
      </c>
      <c r="AB72" s="21" t="s">
        <v>39</v>
      </c>
      <c r="AC72" s="11">
        <v>425984.65</v>
      </c>
      <c r="AD72" s="11">
        <v>0.70677653562828102</v>
      </c>
      <c r="AE72" s="11">
        <v>0.97657599881472601</v>
      </c>
      <c r="AF72" s="3">
        <v>195.22300000000001</v>
      </c>
      <c r="AG72" s="3">
        <v>28.832509691465699</v>
      </c>
      <c r="AH72" s="3" t="s">
        <v>39</v>
      </c>
      <c r="AI72" s="5">
        <v>80.090999999999994</v>
      </c>
      <c r="AJ72" s="5">
        <v>50.001110061084802</v>
      </c>
      <c r="AK72" s="5" t="s">
        <v>39</v>
      </c>
      <c r="AL72" s="3">
        <v>832.97199999999998</v>
      </c>
      <c r="AM72" s="3">
        <v>15.7412383743115</v>
      </c>
      <c r="AN72" s="3" t="s">
        <v>39</v>
      </c>
      <c r="AO72" s="5">
        <v>397.46499999999997</v>
      </c>
      <c r="AP72" s="5">
        <v>12.343219277845799</v>
      </c>
      <c r="AQ72" s="5" t="s">
        <v>39</v>
      </c>
      <c r="AR72" s="3">
        <v>915898.01699999999</v>
      </c>
      <c r="AS72" s="3">
        <v>130.87428357427299</v>
      </c>
      <c r="AT72" s="3">
        <v>4.912698686173159</v>
      </c>
      <c r="AU72" s="3">
        <v>0.68413432406757502</v>
      </c>
      <c r="AV72" s="3">
        <f t="shared" si="0"/>
        <v>133.19999040712594</v>
      </c>
      <c r="AW72" s="5">
        <v>748214.80099999998</v>
      </c>
      <c r="AX72" s="5"/>
      <c r="AY72" s="5"/>
      <c r="AZ72" s="5">
        <v>0.67103646172852505</v>
      </c>
      <c r="BA72" s="5">
        <v>130.63991237234899</v>
      </c>
      <c r="BB72" s="3">
        <v>224160.61600000001</v>
      </c>
      <c r="BC72" s="3"/>
      <c r="BD72" s="3"/>
      <c r="BE72" s="3">
        <v>1.0792995651425801</v>
      </c>
      <c r="BF72" s="3">
        <v>102.13766072985101</v>
      </c>
      <c r="BG72" s="5">
        <v>42309.069000000003</v>
      </c>
      <c r="BH72" s="5"/>
      <c r="BI72" s="5"/>
      <c r="BJ72" s="5">
        <v>2.1833762347848702</v>
      </c>
      <c r="BK72" s="5">
        <v>96.251914388282998</v>
      </c>
      <c r="BL72" s="3">
        <v>372735.47600000002</v>
      </c>
      <c r="BM72" s="3"/>
      <c r="BN72" s="3"/>
      <c r="BO72" s="3">
        <v>0.82344440144535702</v>
      </c>
      <c r="BP72" s="3">
        <v>101.857768162309</v>
      </c>
      <c r="BQ72" s="5">
        <v>70533.192999999999</v>
      </c>
      <c r="BR72" s="5"/>
      <c r="BS72" s="5"/>
      <c r="BT72" s="5">
        <v>1.8401240386084901</v>
      </c>
      <c r="BU72" s="5">
        <v>95.3930063307767</v>
      </c>
    </row>
    <row r="73" spans="1:73" x14ac:dyDescent="0.25">
      <c r="A73" s="2"/>
      <c r="B73" s="2" t="b">
        <v>0</v>
      </c>
      <c r="C73" s="2" t="s">
        <v>148</v>
      </c>
      <c r="D73" s="6">
        <v>43418.6959837963</v>
      </c>
      <c r="E73" s="4" t="s">
        <v>33</v>
      </c>
      <c r="F73" s="5" t="s">
        <v>154</v>
      </c>
      <c r="G73" s="2" t="s">
        <v>42</v>
      </c>
      <c r="H73" s="3">
        <v>945.09900000000005</v>
      </c>
      <c r="I73" s="3">
        <v>14.9333206132792</v>
      </c>
      <c r="J73" s="3">
        <v>132.80985390062099</v>
      </c>
      <c r="K73" s="5">
        <v>24245.58</v>
      </c>
      <c r="L73" s="5">
        <v>2.8648645813785301</v>
      </c>
      <c r="M73" s="5">
        <v>126.97510851906</v>
      </c>
      <c r="N73" s="55">
        <v>5723365.8990000002</v>
      </c>
      <c r="O73" s="3">
        <v>0.49383367123835098</v>
      </c>
      <c r="P73" s="3" t="s">
        <v>39</v>
      </c>
      <c r="Q73" s="9">
        <v>12126.773999999999</v>
      </c>
      <c r="R73" s="9">
        <v>2.7902138624928701</v>
      </c>
      <c r="S73" s="9" t="s">
        <v>39</v>
      </c>
      <c r="T73" s="3">
        <v>4557.741</v>
      </c>
      <c r="U73" s="3">
        <v>7.6038960091480101</v>
      </c>
      <c r="V73" s="3" t="s">
        <v>39</v>
      </c>
      <c r="W73" s="9">
        <v>285.32600000000002</v>
      </c>
      <c r="X73" s="9">
        <v>15.272897950658701</v>
      </c>
      <c r="Y73" s="9" t="s">
        <v>39</v>
      </c>
      <c r="Z73" s="21">
        <v>909.053</v>
      </c>
      <c r="AA73" s="21">
        <v>7.2090994797994101</v>
      </c>
      <c r="AB73" s="21" t="s">
        <v>39</v>
      </c>
      <c r="AC73" s="11">
        <v>671.78300000000002</v>
      </c>
      <c r="AD73" s="11">
        <v>15.591730336047901</v>
      </c>
      <c r="AE73" s="11" t="s">
        <v>39</v>
      </c>
      <c r="AF73" s="3">
        <v>25.027000000000001</v>
      </c>
      <c r="AG73" s="3">
        <v>43.213817798525099</v>
      </c>
      <c r="AH73" s="3" t="s">
        <v>39</v>
      </c>
      <c r="AI73" s="5">
        <v>4.0039999999999996</v>
      </c>
      <c r="AJ73" s="5">
        <v>174.80147469502501</v>
      </c>
      <c r="AK73" s="5" t="s">
        <v>39</v>
      </c>
      <c r="AL73" s="3">
        <v>414.47899999999998</v>
      </c>
      <c r="AM73" s="3">
        <v>28.311515874287199</v>
      </c>
      <c r="AN73" s="3" t="s">
        <v>39</v>
      </c>
      <c r="AO73" s="5">
        <v>5.0049999999999999</v>
      </c>
      <c r="AP73" s="5">
        <v>194.36506316150999</v>
      </c>
      <c r="AQ73" s="5" t="s">
        <v>39</v>
      </c>
      <c r="AR73" s="3">
        <v>429.49799999999999</v>
      </c>
      <c r="AS73" s="3">
        <v>6.1371726986262497E-2</v>
      </c>
      <c r="AU73" s="3">
        <v>21.769438259179701</v>
      </c>
      <c r="AV73" s="3" t="e">
        <f t="shared" si="0"/>
        <v>#DIV/0!</v>
      </c>
      <c r="AW73" s="5">
        <v>215.24600000000001</v>
      </c>
      <c r="AX73" s="5"/>
      <c r="AY73" s="5"/>
      <c r="AZ73" s="5">
        <v>22.1708697143462</v>
      </c>
      <c r="BA73" s="5">
        <v>3.7582414222381497E-2</v>
      </c>
      <c r="BB73" s="3">
        <v>46.052999999999997</v>
      </c>
      <c r="BC73" s="3"/>
      <c r="BD73" s="3"/>
      <c r="BE73" s="3">
        <v>49.360263581766198</v>
      </c>
      <c r="BF73" s="3">
        <v>2.0983818538363699E-2</v>
      </c>
      <c r="BG73" s="5">
        <v>2.0019999999999998</v>
      </c>
      <c r="BH73" s="5"/>
      <c r="BI73" s="5"/>
      <c r="BJ73" s="5">
        <v>316.22776601683802</v>
      </c>
      <c r="BK73" s="5">
        <v>4.5544923856713198E-3</v>
      </c>
      <c r="BL73" s="3">
        <v>69.08</v>
      </c>
      <c r="BM73" s="3"/>
      <c r="BN73" s="3"/>
      <c r="BO73" s="3">
        <v>54.421042657501502</v>
      </c>
      <c r="BP73" s="3">
        <v>1.8877555472214601E-2</v>
      </c>
      <c r="BQ73" s="5">
        <v>2.0019999999999998</v>
      </c>
      <c r="BR73" s="5"/>
      <c r="BS73" s="5"/>
      <c r="BT73" s="5">
        <v>210.81851067789199</v>
      </c>
      <c r="BU73" s="5">
        <v>2.7076159542956599E-3</v>
      </c>
    </row>
    <row r="74" spans="1:73" x14ac:dyDescent="0.25">
      <c r="A74" s="2"/>
      <c r="B74" s="2" t="b">
        <v>0</v>
      </c>
      <c r="C74" s="2" t="s">
        <v>151</v>
      </c>
      <c r="D74" s="6">
        <v>43418.699583333299</v>
      </c>
      <c r="E74" s="4" t="s">
        <v>33</v>
      </c>
      <c r="F74" s="5" t="s">
        <v>154</v>
      </c>
      <c r="G74" s="2" t="s">
        <v>96</v>
      </c>
      <c r="H74" s="3">
        <v>2733.2910000000002</v>
      </c>
      <c r="I74" s="3">
        <v>6.8395586525190302</v>
      </c>
      <c r="J74" s="3">
        <v>131.29059659379499</v>
      </c>
      <c r="K74" s="5">
        <v>54119.923000000003</v>
      </c>
      <c r="L74" s="5">
        <v>1.8770666901559001</v>
      </c>
      <c r="M74" s="5">
        <v>125.52151292213399</v>
      </c>
      <c r="N74" s="55">
        <v>5798609.4519999996</v>
      </c>
      <c r="O74" s="3">
        <v>0.539186735650795</v>
      </c>
      <c r="P74" s="3" t="s">
        <v>39</v>
      </c>
      <c r="Q74" s="9">
        <v>25937.911</v>
      </c>
      <c r="R74" s="9">
        <v>2.8225838273722599</v>
      </c>
      <c r="S74" s="9" t="s">
        <v>39</v>
      </c>
      <c r="T74" s="3">
        <v>9877.0059999999994</v>
      </c>
      <c r="U74" s="3">
        <v>3.1095198213358999</v>
      </c>
      <c r="V74" s="3" t="s">
        <v>39</v>
      </c>
      <c r="W74" s="9">
        <v>444.50700000000001</v>
      </c>
      <c r="X74" s="9">
        <v>20.566276565276699</v>
      </c>
      <c r="Y74" s="9" t="s">
        <v>39</v>
      </c>
      <c r="Z74" s="21">
        <v>3989.9490000000001</v>
      </c>
      <c r="AA74" s="21">
        <v>8.2539006571482698</v>
      </c>
      <c r="AB74" s="21" t="s">
        <v>39</v>
      </c>
      <c r="AC74" s="11">
        <v>299285.97499999998</v>
      </c>
      <c r="AD74" s="11">
        <v>0.73314853433083704</v>
      </c>
      <c r="AE74" s="11" t="s">
        <v>39</v>
      </c>
      <c r="AF74" s="3">
        <v>666.779</v>
      </c>
      <c r="AG74" s="3">
        <v>19.087011252781</v>
      </c>
      <c r="AH74" s="3" t="s">
        <v>39</v>
      </c>
      <c r="AI74" s="5">
        <v>33.036999999999999</v>
      </c>
      <c r="AJ74" s="5">
        <v>49.595599569490098</v>
      </c>
      <c r="AK74" s="5" t="s">
        <v>39</v>
      </c>
      <c r="AL74" s="3">
        <v>1177.393</v>
      </c>
      <c r="AM74" s="3">
        <v>8.28564819921659</v>
      </c>
      <c r="AN74" s="3" t="s">
        <v>39</v>
      </c>
      <c r="AO74" s="5">
        <v>172.19900000000001</v>
      </c>
      <c r="AP74" s="5">
        <v>27.788876046930898</v>
      </c>
      <c r="AQ74" s="5" t="s">
        <v>39</v>
      </c>
      <c r="AR74" s="3">
        <v>950634.40099999995</v>
      </c>
      <c r="AS74" s="3">
        <v>135.837826769674</v>
      </c>
      <c r="AT74" s="3">
        <v>4.9029581511681357</v>
      </c>
      <c r="AU74" s="3">
        <v>0.63106728770568599</v>
      </c>
      <c r="AV74" s="3">
        <f t="shared" si="0"/>
        <v>138.52639833088364</v>
      </c>
      <c r="AW74" s="5">
        <v>773999.80200000003</v>
      </c>
      <c r="AX74" s="5"/>
      <c r="AY74" s="5"/>
      <c r="AZ74" s="5">
        <v>0.52497711484257203</v>
      </c>
      <c r="BA74" s="5">
        <v>135.14202896595199</v>
      </c>
      <c r="BB74" s="3">
        <v>231932.24799999999</v>
      </c>
      <c r="BC74" s="3"/>
      <c r="BD74" s="3"/>
      <c r="BE74" s="3">
        <v>1.3312977117911799</v>
      </c>
      <c r="BF74" s="3">
        <v>105.678765883368</v>
      </c>
      <c r="BG74" s="5">
        <v>43974.595999999998</v>
      </c>
      <c r="BH74" s="5"/>
      <c r="BI74" s="5"/>
      <c r="BJ74" s="5">
        <v>1.7275589586175899</v>
      </c>
      <c r="BK74" s="5">
        <v>100.040940382104</v>
      </c>
      <c r="BL74" s="3">
        <v>386220.011</v>
      </c>
      <c r="BM74" s="3"/>
      <c r="BN74" s="3"/>
      <c r="BO74" s="3">
        <v>1.22281827857991</v>
      </c>
      <c r="BP74" s="3">
        <v>105.542699509725</v>
      </c>
      <c r="BQ74" s="5">
        <v>73353.252999999997</v>
      </c>
      <c r="BR74" s="5"/>
      <c r="BS74" s="5"/>
      <c r="BT74" s="5">
        <v>1.6173684612469199</v>
      </c>
      <c r="BU74" s="5">
        <v>99.207012049093905</v>
      </c>
    </row>
    <row r="75" spans="1:73" x14ac:dyDescent="0.25">
      <c r="A75" s="2"/>
      <c r="B75" s="2" t="b">
        <v>0</v>
      </c>
      <c r="C75" s="2" t="s">
        <v>186</v>
      </c>
      <c r="D75" s="6">
        <v>43418.7031712963</v>
      </c>
      <c r="E75" s="4" t="s">
        <v>33</v>
      </c>
      <c r="F75" s="5" t="s">
        <v>154</v>
      </c>
      <c r="G75" s="2" t="s">
        <v>42</v>
      </c>
      <c r="H75" s="3">
        <v>840.98</v>
      </c>
      <c r="I75" s="3">
        <v>14.197408528951501</v>
      </c>
      <c r="J75" s="3">
        <v>132.898313949391</v>
      </c>
      <c r="K75" s="5">
        <v>24440.185000000001</v>
      </c>
      <c r="L75" s="5">
        <v>2.4075850394521399</v>
      </c>
      <c r="M75" s="5">
        <v>126.965639625598</v>
      </c>
      <c r="N75" s="55">
        <v>5741661.9910000004</v>
      </c>
      <c r="O75" s="3">
        <v>0.42847782034613202</v>
      </c>
      <c r="P75" s="3" t="s">
        <v>39</v>
      </c>
      <c r="Q75" s="9">
        <v>12262.005999999999</v>
      </c>
      <c r="R75" s="9">
        <v>4.2372024322167503</v>
      </c>
      <c r="S75" s="9" t="s">
        <v>39</v>
      </c>
      <c r="T75" s="3">
        <v>4799.08</v>
      </c>
      <c r="U75" s="3">
        <v>4.0914504738562902</v>
      </c>
      <c r="V75" s="3" t="s">
        <v>39</v>
      </c>
      <c r="W75" s="9">
        <v>243.27699999999999</v>
      </c>
      <c r="X75" s="9">
        <v>30.306654054435999</v>
      </c>
      <c r="Y75" s="9" t="s">
        <v>39</v>
      </c>
      <c r="Z75" s="21">
        <v>793.92</v>
      </c>
      <c r="AA75" s="21">
        <v>17.3729256505747</v>
      </c>
      <c r="AB75" s="21" t="s">
        <v>39</v>
      </c>
      <c r="AC75" s="11">
        <v>601.69399999999996</v>
      </c>
      <c r="AD75" s="11">
        <v>17.8086900087111</v>
      </c>
      <c r="AE75" s="11" t="s">
        <v>39</v>
      </c>
      <c r="AF75" s="3">
        <v>37.040999999999997</v>
      </c>
      <c r="AG75" s="3">
        <v>87.394839469212798</v>
      </c>
      <c r="AH75" s="3" t="s">
        <v>39</v>
      </c>
      <c r="AI75" s="5">
        <v>0</v>
      </c>
      <c r="AJ75" s="5" t="s">
        <v>46</v>
      </c>
      <c r="AK75" s="5" t="s">
        <v>39</v>
      </c>
      <c r="AL75" s="3">
        <v>409.47199999999998</v>
      </c>
      <c r="AM75" s="3">
        <v>22.978602612593502</v>
      </c>
      <c r="AN75" s="3" t="s">
        <v>39</v>
      </c>
      <c r="AO75" s="5">
        <v>0</v>
      </c>
      <c r="AP75" s="5" t="s">
        <v>46</v>
      </c>
      <c r="AQ75" s="5" t="s">
        <v>39</v>
      </c>
      <c r="AR75" s="3">
        <v>421.48500000000001</v>
      </c>
      <c r="AS75" s="3">
        <v>6.0226735278871797E-2</v>
      </c>
      <c r="AU75" s="3">
        <v>28.226736486426098</v>
      </c>
      <c r="AV75" s="3" t="e">
        <f t="shared" si="0"/>
        <v>#DIV/0!</v>
      </c>
      <c r="AW75" s="5">
        <v>227.261</v>
      </c>
      <c r="AX75" s="5"/>
      <c r="AY75" s="5"/>
      <c r="AZ75" s="5">
        <v>16.620772441052701</v>
      </c>
      <c r="BA75" s="5">
        <v>3.96802590458947E-2</v>
      </c>
      <c r="BB75" s="3">
        <v>31.033999999999999</v>
      </c>
      <c r="BC75" s="3"/>
      <c r="BD75" s="3"/>
      <c r="BE75" s="3">
        <v>55.7754570411374</v>
      </c>
      <c r="BF75" s="3">
        <v>1.41404864942475E-2</v>
      </c>
      <c r="BG75" s="5">
        <v>1.0009999999999999</v>
      </c>
      <c r="BH75" s="5"/>
      <c r="BI75" s="5"/>
      <c r="BJ75" s="5">
        <v>316.22776601683802</v>
      </c>
      <c r="BK75" s="5">
        <v>2.2772461928356599E-3</v>
      </c>
      <c r="BL75" s="3">
        <v>57.066000000000003</v>
      </c>
      <c r="BM75" s="3"/>
      <c r="BN75" s="3"/>
      <c r="BO75" s="3">
        <v>24.876625453401601</v>
      </c>
      <c r="BP75" s="3">
        <v>1.5594478583923E-2</v>
      </c>
      <c r="BQ75" s="5">
        <v>0</v>
      </c>
      <c r="BR75" s="5"/>
      <c r="BS75" s="5"/>
      <c r="BT75" s="5" t="s">
        <v>46</v>
      </c>
      <c r="BU75" s="5">
        <v>0</v>
      </c>
    </row>
    <row r="76" spans="1:73" x14ac:dyDescent="0.25">
      <c r="A76" s="2"/>
      <c r="B76" s="2" t="b">
        <v>0</v>
      </c>
      <c r="C76" s="2" t="s">
        <v>105</v>
      </c>
      <c r="D76" s="6">
        <v>43418.706759259301</v>
      </c>
      <c r="E76" s="4" t="s">
        <v>33</v>
      </c>
      <c r="F76" s="5" t="s">
        <v>154</v>
      </c>
      <c r="G76" s="2" t="s">
        <v>144</v>
      </c>
      <c r="H76" s="3">
        <v>1147.337</v>
      </c>
      <c r="I76" s="3">
        <v>11.852731103597501</v>
      </c>
      <c r="J76" s="3">
        <v>132.63803143456701</v>
      </c>
      <c r="K76" s="5">
        <v>29765.037</v>
      </c>
      <c r="L76" s="5">
        <v>1.86126059056793</v>
      </c>
      <c r="M76" s="5">
        <v>126.706548357164</v>
      </c>
      <c r="N76" s="55">
        <v>5791822.8380000005</v>
      </c>
      <c r="O76" s="3">
        <v>0.637501012427936</v>
      </c>
      <c r="P76" s="3" t="s">
        <v>39</v>
      </c>
      <c r="Q76" s="9">
        <v>29857.314999999999</v>
      </c>
      <c r="R76" s="9">
        <v>2.3477440721192102</v>
      </c>
      <c r="S76" s="9" t="s">
        <v>39</v>
      </c>
      <c r="T76" s="3">
        <v>11218.226000000001</v>
      </c>
      <c r="U76" s="3">
        <v>3.5182143106704902</v>
      </c>
      <c r="V76" s="3" t="s">
        <v>39</v>
      </c>
      <c r="W76" s="9">
        <v>293.33499999999998</v>
      </c>
      <c r="X76" s="9">
        <v>26.391385113491399</v>
      </c>
      <c r="Y76" s="9" t="s">
        <v>39</v>
      </c>
      <c r="Z76" s="21">
        <v>3369.1280000000002</v>
      </c>
      <c r="AA76" s="21">
        <v>7.56201150774094</v>
      </c>
      <c r="AB76" s="21" t="s">
        <v>39</v>
      </c>
      <c r="AC76" s="11">
        <v>195531.13399999999</v>
      </c>
      <c r="AD76" s="11">
        <v>0.60681791644471395</v>
      </c>
      <c r="AE76" s="11" t="s">
        <v>39</v>
      </c>
      <c r="AF76" s="3">
        <v>105.11799999999999</v>
      </c>
      <c r="AG76" s="3">
        <v>26.2745239379745</v>
      </c>
      <c r="AH76" s="3" t="s">
        <v>39</v>
      </c>
      <c r="AI76" s="5">
        <v>13.013999999999999</v>
      </c>
      <c r="AJ76" s="5">
        <v>109.095296879065</v>
      </c>
      <c r="AK76" s="5" t="s">
        <v>39</v>
      </c>
      <c r="AL76" s="3">
        <v>928.09299999999996</v>
      </c>
      <c r="AM76" s="3">
        <v>15.1552613940207</v>
      </c>
      <c r="AN76" s="3" t="s">
        <v>39</v>
      </c>
      <c r="AO76" s="5">
        <v>48.055999999999997</v>
      </c>
      <c r="AP76" s="5">
        <v>42.587429178441802</v>
      </c>
      <c r="AQ76" s="5" t="s">
        <v>39</v>
      </c>
      <c r="AR76" s="3">
        <v>926648.45499999996</v>
      </c>
      <c r="AS76" s="3">
        <v>132.41043262716499</v>
      </c>
      <c r="AT76" s="3">
        <v>4.8947529432660728</v>
      </c>
      <c r="AU76" s="3">
        <v>0.51000610996108298</v>
      </c>
      <c r="AV76" s="3">
        <f t="shared" si="0"/>
        <v>135.25752388517162</v>
      </c>
      <c r="AW76" s="5">
        <v>753082.38899999997</v>
      </c>
      <c r="AX76" s="5"/>
      <c r="AY76" s="5"/>
      <c r="AZ76" s="5">
        <v>0.84218568823982298</v>
      </c>
      <c r="BA76" s="5">
        <v>131.48980369892399</v>
      </c>
      <c r="BB76" s="3">
        <v>223122.00700000001</v>
      </c>
      <c r="BC76" s="3"/>
      <c r="BD76" s="3"/>
      <c r="BE76" s="3">
        <v>1.16240434546414</v>
      </c>
      <c r="BF76" s="3">
        <v>101.664423746629</v>
      </c>
      <c r="BG76" s="5">
        <v>42525.482000000004</v>
      </c>
      <c r="BH76" s="5"/>
      <c r="BI76" s="5"/>
      <c r="BJ76" s="5">
        <v>2.8908953612561299</v>
      </c>
      <c r="BK76" s="5">
        <v>96.7442477352662</v>
      </c>
      <c r="BL76" s="3">
        <v>370216.65899999999</v>
      </c>
      <c r="BM76" s="3"/>
      <c r="BN76" s="3"/>
      <c r="BO76" s="3">
        <v>0.63445004355278001</v>
      </c>
      <c r="BP76" s="3">
        <v>101.16944871179</v>
      </c>
      <c r="BQ76" s="5">
        <v>71521.843999999997</v>
      </c>
      <c r="BR76" s="5"/>
      <c r="BS76" s="5"/>
      <c r="BT76" s="5">
        <v>1.14594635092456</v>
      </c>
      <c r="BU76" s="5">
        <v>96.730112834688001</v>
      </c>
    </row>
    <row r="77" spans="1:73" x14ac:dyDescent="0.25">
      <c r="A77" s="2"/>
      <c r="B77" s="2" t="b">
        <v>0</v>
      </c>
      <c r="C77" s="2" t="s">
        <v>106</v>
      </c>
      <c r="D77" s="6">
        <v>43418.710347222201</v>
      </c>
      <c r="E77" s="4" t="s">
        <v>33</v>
      </c>
      <c r="F77" s="5" t="s">
        <v>154</v>
      </c>
      <c r="G77" s="2" t="s">
        <v>42</v>
      </c>
      <c r="H77" s="3">
        <v>876.01599999999996</v>
      </c>
      <c r="I77" s="3">
        <v>11.0453984745936</v>
      </c>
      <c r="J77" s="3">
        <v>132.868547179937</v>
      </c>
      <c r="K77" s="5">
        <v>24329.925999999999</v>
      </c>
      <c r="L77" s="5">
        <v>2.78795259468844</v>
      </c>
      <c r="M77" s="5">
        <v>126.971004496615</v>
      </c>
      <c r="N77" s="55">
        <v>5690832.8039999995</v>
      </c>
      <c r="O77" s="3">
        <v>0.55177509401494895</v>
      </c>
      <c r="P77" s="3" t="s">
        <v>39</v>
      </c>
      <c r="Q77" s="9">
        <v>12132.851000000001</v>
      </c>
      <c r="R77" s="9">
        <v>2.99841247485897</v>
      </c>
      <c r="S77" s="9" t="s">
        <v>39</v>
      </c>
      <c r="T77" s="3">
        <v>4799.0959999999995</v>
      </c>
      <c r="U77" s="3">
        <v>3.87685478015139</v>
      </c>
      <c r="V77" s="3" t="s">
        <v>39</v>
      </c>
      <c r="W77" s="9">
        <v>252.286</v>
      </c>
      <c r="X77" s="9">
        <v>24.014602387200998</v>
      </c>
      <c r="Y77" s="9" t="s">
        <v>39</v>
      </c>
      <c r="Z77" s="21">
        <v>797.92499999999995</v>
      </c>
      <c r="AA77" s="21">
        <v>12.699827514646699</v>
      </c>
      <c r="AB77" s="21" t="s">
        <v>39</v>
      </c>
      <c r="AC77" s="11">
        <v>584.67999999999995</v>
      </c>
      <c r="AD77" s="11">
        <v>17.6904477181528</v>
      </c>
      <c r="AE77" s="11" t="s">
        <v>39</v>
      </c>
      <c r="AF77" s="3">
        <v>39.043999999999997</v>
      </c>
      <c r="AG77" s="3">
        <v>51.924417619162199</v>
      </c>
      <c r="AH77" s="3" t="s">
        <v>39</v>
      </c>
      <c r="AI77" s="5">
        <v>9.0090000000000003</v>
      </c>
      <c r="AJ77" s="5">
        <v>133.024333304207</v>
      </c>
      <c r="AK77" s="5" t="s">
        <v>39</v>
      </c>
      <c r="AL77" s="3">
        <v>432.50099999999998</v>
      </c>
      <c r="AM77" s="3">
        <v>18.416326461897</v>
      </c>
      <c r="AN77" s="3" t="s">
        <v>39</v>
      </c>
      <c r="AO77" s="5">
        <v>4.0039999999999996</v>
      </c>
      <c r="AP77" s="5">
        <v>174.80147469502501</v>
      </c>
      <c r="AQ77" s="5" t="s">
        <v>39</v>
      </c>
      <c r="AR77" s="3">
        <v>408.47399999999999</v>
      </c>
      <c r="AS77" s="3">
        <v>5.8367570533475403E-2</v>
      </c>
      <c r="AU77" s="3">
        <v>22.459710496521399</v>
      </c>
      <c r="AV77" s="3" t="e">
        <f t="shared" si="0"/>
        <v>#DIV/0!</v>
      </c>
      <c r="AW77" s="5">
        <v>274.31299999999999</v>
      </c>
      <c r="AX77" s="5"/>
      <c r="AY77" s="5"/>
      <c r="AZ77" s="5">
        <v>16.520318406004701</v>
      </c>
      <c r="BA77" s="5">
        <v>4.7895639373480299E-2</v>
      </c>
      <c r="BB77" s="3">
        <v>30.033000000000001</v>
      </c>
      <c r="BC77" s="3"/>
      <c r="BD77" s="3"/>
      <c r="BE77" s="3">
        <v>95.583456857799703</v>
      </c>
      <c r="BF77" s="3">
        <v>1.36843858633026E-2</v>
      </c>
      <c r="BG77" s="5">
        <v>1.0009999999999999</v>
      </c>
      <c r="BH77" s="5"/>
      <c r="BI77" s="5"/>
      <c r="BJ77" s="5">
        <v>316.22776601683802</v>
      </c>
      <c r="BK77" s="5">
        <v>2.2772461928356599E-3</v>
      </c>
      <c r="BL77" s="3">
        <v>59.067999999999998</v>
      </c>
      <c r="BM77" s="3"/>
      <c r="BN77" s="3"/>
      <c r="BO77" s="3">
        <v>46.895644362360898</v>
      </c>
      <c r="BP77" s="3">
        <v>1.6141566974996701E-2</v>
      </c>
      <c r="BQ77" s="5">
        <v>8.0079999999999991</v>
      </c>
      <c r="BR77" s="5"/>
      <c r="BS77" s="5"/>
      <c r="BT77" s="5">
        <v>114.867072934085</v>
      </c>
      <c r="BU77" s="5">
        <v>1.08304638171826E-2</v>
      </c>
    </row>
    <row r="78" spans="1:73" x14ac:dyDescent="0.25">
      <c r="A78" s="2"/>
      <c r="B78" s="2" t="b">
        <v>0</v>
      </c>
      <c r="C78" s="2" t="s">
        <v>126</v>
      </c>
      <c r="D78" s="6">
        <v>43418.713923611103</v>
      </c>
      <c r="E78" s="4" t="s">
        <v>33</v>
      </c>
      <c r="F78" s="5" t="s">
        <v>154</v>
      </c>
      <c r="G78" s="2" t="s">
        <v>147</v>
      </c>
      <c r="H78" s="3">
        <v>1615.913</v>
      </c>
      <c r="I78" s="3">
        <v>9.9273457254320192</v>
      </c>
      <c r="J78" s="3">
        <v>132.23992680609101</v>
      </c>
      <c r="K78" s="5">
        <v>36693.408000000003</v>
      </c>
      <c r="L78" s="5">
        <v>2.7913912438650601</v>
      </c>
      <c r="M78" s="5">
        <v>126.36943468141</v>
      </c>
      <c r="N78" s="55">
        <v>5858872.5250000004</v>
      </c>
      <c r="O78" s="3">
        <v>0.35637189332340202</v>
      </c>
      <c r="P78" s="3" t="s">
        <v>39</v>
      </c>
      <c r="Q78" s="9">
        <v>44790.516000000003</v>
      </c>
      <c r="R78" s="9">
        <v>1.7185467214163099</v>
      </c>
      <c r="S78" s="9" t="s">
        <v>39</v>
      </c>
      <c r="T78" s="3">
        <v>16532.462</v>
      </c>
      <c r="U78" s="3">
        <v>3.79792711519999</v>
      </c>
      <c r="V78" s="3" t="s">
        <v>39</v>
      </c>
      <c r="W78" s="9">
        <v>334.38400000000001</v>
      </c>
      <c r="X78" s="9">
        <v>14.749087930166899</v>
      </c>
      <c r="Y78" s="9" t="s">
        <v>39</v>
      </c>
      <c r="Z78" s="21">
        <v>3413.2069999999999</v>
      </c>
      <c r="AA78" s="21">
        <v>9.0432545849521695</v>
      </c>
      <c r="AB78" s="21" t="s">
        <v>39</v>
      </c>
      <c r="AC78" s="11">
        <v>155088.049</v>
      </c>
      <c r="AD78" s="11">
        <v>1.2696344793882901</v>
      </c>
      <c r="AE78" s="11" t="s">
        <v>39</v>
      </c>
      <c r="AF78" s="3">
        <v>139.16200000000001</v>
      </c>
      <c r="AG78" s="3">
        <v>36.280593390395701</v>
      </c>
      <c r="AH78" s="3" t="s">
        <v>39</v>
      </c>
      <c r="AI78" s="5">
        <v>15.016999999999999</v>
      </c>
      <c r="AJ78" s="5">
        <v>118.643350860704</v>
      </c>
      <c r="AK78" s="5" t="s">
        <v>39</v>
      </c>
      <c r="AL78" s="3">
        <v>1194.4159999999999</v>
      </c>
      <c r="AM78" s="3">
        <v>12.564320391275899</v>
      </c>
      <c r="AN78" s="3" t="s">
        <v>39</v>
      </c>
      <c r="AO78" s="5">
        <v>49.055</v>
      </c>
      <c r="AP78" s="5">
        <v>58.879052011803303</v>
      </c>
      <c r="AQ78" s="5" t="s">
        <v>39</v>
      </c>
      <c r="AR78" s="3">
        <v>941022.27099999995</v>
      </c>
      <c r="AS78" s="3">
        <v>134.464332555227</v>
      </c>
      <c r="AT78" s="3">
        <v>4.958091134912868</v>
      </c>
      <c r="AU78" s="3">
        <v>0.38760859565804001</v>
      </c>
      <c r="AV78" s="3">
        <f t="shared" si="0"/>
        <v>135.60090859200193</v>
      </c>
      <c r="AW78" s="5">
        <v>764351.94099999999</v>
      </c>
      <c r="AX78" s="5"/>
      <c r="AY78" s="5"/>
      <c r="AZ78" s="5">
        <v>0.87916933536572694</v>
      </c>
      <c r="BA78" s="5">
        <v>133.457491699466</v>
      </c>
      <c r="BB78" s="3">
        <v>228026.82399999999</v>
      </c>
      <c r="BC78" s="3"/>
      <c r="BD78" s="3"/>
      <c r="BE78" s="3">
        <v>0.90832648405383698</v>
      </c>
      <c r="BF78" s="3">
        <v>103.899279019725</v>
      </c>
      <c r="BG78" s="5">
        <v>43991.561999999998</v>
      </c>
      <c r="BH78" s="5"/>
      <c r="BI78" s="5"/>
      <c r="BJ78" s="5">
        <v>1.7002540978902201</v>
      </c>
      <c r="BK78" s="5">
        <v>100.07953754384999</v>
      </c>
      <c r="BL78" s="3">
        <v>379766.03700000001</v>
      </c>
      <c r="BM78" s="3"/>
      <c r="BN78" s="3"/>
      <c r="BO78" s="3">
        <v>1.0838544001868</v>
      </c>
      <c r="BP78" s="3">
        <v>103.779016067322</v>
      </c>
      <c r="BQ78" s="5">
        <v>72217.835999999996</v>
      </c>
      <c r="BR78" s="5"/>
      <c r="BS78" s="5"/>
      <c r="BT78" s="5">
        <v>2.6107701743297702</v>
      </c>
      <c r="BU78" s="5">
        <v>97.6714110580956</v>
      </c>
    </row>
    <row r="79" spans="1:73" x14ac:dyDescent="0.25">
      <c r="A79" s="2"/>
      <c r="B79" s="2" t="b">
        <v>0</v>
      </c>
      <c r="C79" s="2" t="s">
        <v>64</v>
      </c>
      <c r="D79" s="6">
        <v>43418.717511574097</v>
      </c>
      <c r="E79" s="4" t="s">
        <v>33</v>
      </c>
      <c r="F79" s="5" t="s">
        <v>154</v>
      </c>
      <c r="G79" s="2" t="s">
        <v>42</v>
      </c>
      <c r="H79" s="3">
        <v>874.01900000000001</v>
      </c>
      <c r="I79" s="3">
        <v>15.707823848628999</v>
      </c>
      <c r="J79" s="3">
        <v>132.870243841617</v>
      </c>
      <c r="K79" s="5">
        <v>24430.067999999999</v>
      </c>
      <c r="L79" s="5">
        <v>3.7708635782848501</v>
      </c>
      <c r="M79" s="5">
        <v>126.96613188836101</v>
      </c>
      <c r="N79" s="55">
        <v>5754469.4230000004</v>
      </c>
      <c r="O79" s="3">
        <v>0.60991723407231702</v>
      </c>
      <c r="P79" s="3" t="s">
        <v>39</v>
      </c>
      <c r="Q79" s="9">
        <v>12484.45</v>
      </c>
      <c r="R79" s="9">
        <v>2.52252560316649</v>
      </c>
      <c r="S79" s="9" t="s">
        <v>39</v>
      </c>
      <c r="T79" s="3">
        <v>4828.1480000000001</v>
      </c>
      <c r="U79" s="3">
        <v>4.4343407683792897</v>
      </c>
      <c r="V79" s="3" t="s">
        <v>39</v>
      </c>
      <c r="W79" s="9">
        <v>226.25700000000001</v>
      </c>
      <c r="X79" s="9">
        <v>23.058326683979999</v>
      </c>
      <c r="Y79" s="9" t="s">
        <v>39</v>
      </c>
      <c r="Z79" s="21">
        <v>830.96</v>
      </c>
      <c r="AA79" s="21">
        <v>14.886611338631999</v>
      </c>
      <c r="AB79" s="21" t="s">
        <v>39</v>
      </c>
      <c r="AC79" s="11">
        <v>628.73</v>
      </c>
      <c r="AD79" s="11">
        <v>19.9566730117802</v>
      </c>
      <c r="AE79" s="11" t="s">
        <v>39</v>
      </c>
      <c r="AF79" s="3">
        <v>25.027999999999999</v>
      </c>
      <c r="AG79" s="3">
        <v>94.763206562371494</v>
      </c>
      <c r="AH79" s="3" t="s">
        <v>39</v>
      </c>
      <c r="AI79" s="5">
        <v>5.0049999999999999</v>
      </c>
      <c r="AJ79" s="5">
        <v>169.967317119759</v>
      </c>
      <c r="AK79" s="5" t="s">
        <v>39</v>
      </c>
      <c r="AL79" s="3">
        <v>404.46499999999997</v>
      </c>
      <c r="AM79" s="3">
        <v>12.5786797740609</v>
      </c>
      <c r="AN79" s="3" t="s">
        <v>39</v>
      </c>
      <c r="AO79" s="5">
        <v>2.0019999999999998</v>
      </c>
      <c r="AP79" s="5">
        <v>210.81851067789199</v>
      </c>
      <c r="AQ79" s="5" t="s">
        <v>39</v>
      </c>
      <c r="AR79" s="3">
        <v>409.46699999999998</v>
      </c>
      <c r="AS79" s="3">
        <v>5.8509462055432102E-2</v>
      </c>
      <c r="AU79" s="3">
        <v>25.629866848191099</v>
      </c>
      <c r="AV79" s="3" t="e">
        <f t="shared" si="0"/>
        <v>#DIV/0!</v>
      </c>
      <c r="AW79" s="5">
        <v>263.3</v>
      </c>
      <c r="AX79" s="5"/>
      <c r="AY79" s="5"/>
      <c r="AZ79" s="5">
        <v>17.009944240965702</v>
      </c>
      <c r="BA79" s="5">
        <v>4.5972745903538503E-2</v>
      </c>
      <c r="BB79" s="3">
        <v>43.051000000000002</v>
      </c>
      <c r="BC79" s="3"/>
      <c r="BD79" s="3"/>
      <c r="BE79" s="3">
        <v>69.382826706384193</v>
      </c>
      <c r="BF79" s="3">
        <v>1.9615972290515201E-2</v>
      </c>
      <c r="BG79" s="5">
        <v>5.0049999999999999</v>
      </c>
      <c r="BH79" s="5"/>
      <c r="BI79" s="5"/>
      <c r="BJ79" s="5">
        <v>169.967317119759</v>
      </c>
      <c r="BK79" s="5">
        <v>1.13862309641783E-2</v>
      </c>
      <c r="BL79" s="3">
        <v>74.084999999999994</v>
      </c>
      <c r="BM79" s="3"/>
      <c r="BN79" s="3"/>
      <c r="BO79" s="3">
        <v>44.226468373828801</v>
      </c>
      <c r="BP79" s="3">
        <v>2.0245276449898899E-2</v>
      </c>
      <c r="BQ79" s="5">
        <v>6.0060000000000002</v>
      </c>
      <c r="BR79" s="5"/>
      <c r="BS79" s="5"/>
      <c r="BT79" s="5">
        <v>179.16128329552299</v>
      </c>
      <c r="BU79" s="5">
        <v>8.1228478628869796E-3</v>
      </c>
    </row>
    <row r="80" spans="1:73" x14ac:dyDescent="0.25">
      <c r="A80" s="2"/>
      <c r="B80" s="2" t="b">
        <v>0</v>
      </c>
      <c r="C80" s="2" t="s">
        <v>84</v>
      </c>
      <c r="D80" s="6">
        <v>43418.721099536997</v>
      </c>
      <c r="E80" s="4" t="s">
        <v>33</v>
      </c>
      <c r="F80" s="5" t="s">
        <v>154</v>
      </c>
      <c r="G80" s="2" t="s">
        <v>14</v>
      </c>
      <c r="H80" s="3">
        <v>1564.838</v>
      </c>
      <c r="I80" s="3">
        <v>9.0735110471331506</v>
      </c>
      <c r="J80" s="3">
        <v>132.28332039411001</v>
      </c>
      <c r="K80" s="5">
        <v>34772.525000000001</v>
      </c>
      <c r="L80" s="5">
        <v>2.5296024859561999</v>
      </c>
      <c r="M80" s="5">
        <v>126.462899065581</v>
      </c>
      <c r="N80" s="55">
        <v>5774224.9589999998</v>
      </c>
      <c r="O80" s="3">
        <v>0.54851355124520396</v>
      </c>
      <c r="P80" s="3" t="s">
        <v>39</v>
      </c>
      <c r="Q80" s="9">
        <v>23243.495999999999</v>
      </c>
      <c r="R80" s="9">
        <v>3.3925216427792302</v>
      </c>
      <c r="S80" s="9" t="s">
        <v>39</v>
      </c>
      <c r="T80" s="3">
        <v>8750.1139999999996</v>
      </c>
      <c r="U80" s="3">
        <v>3.9517220531427499</v>
      </c>
      <c r="V80" s="3" t="s">
        <v>39</v>
      </c>
      <c r="W80" s="9">
        <v>321.37</v>
      </c>
      <c r="X80" s="9">
        <v>17.953013620045201</v>
      </c>
      <c r="Y80" s="9" t="s">
        <v>39</v>
      </c>
      <c r="Z80" s="21">
        <v>3271.0250000000001</v>
      </c>
      <c r="AA80" s="21">
        <v>8.1457448800255108</v>
      </c>
      <c r="AB80" s="21" t="s">
        <v>39</v>
      </c>
      <c r="AC80" s="11">
        <v>114567.73699999999</v>
      </c>
      <c r="AD80" s="11">
        <v>1.64949870844687</v>
      </c>
      <c r="AE80" s="11" t="s">
        <v>39</v>
      </c>
      <c r="AF80" s="3">
        <v>97.108999999999995</v>
      </c>
      <c r="AG80" s="3">
        <v>27.938555892029498</v>
      </c>
      <c r="AH80" s="3" t="s">
        <v>39</v>
      </c>
      <c r="AI80" s="5">
        <v>5.0049999999999999</v>
      </c>
      <c r="AJ80" s="5">
        <v>141.42135623730999</v>
      </c>
      <c r="AK80" s="5" t="s">
        <v>39</v>
      </c>
      <c r="AL80" s="3">
        <v>850.995</v>
      </c>
      <c r="AM80" s="3">
        <v>15.087120843409201</v>
      </c>
      <c r="AN80" s="3" t="s">
        <v>39</v>
      </c>
      <c r="AO80" s="5">
        <v>54.061999999999998</v>
      </c>
      <c r="AP80" s="5">
        <v>64.272708605845494</v>
      </c>
      <c r="AQ80" s="5" t="s">
        <v>39</v>
      </c>
      <c r="AR80" s="3">
        <v>913698.71799999999</v>
      </c>
      <c r="AS80" s="3">
        <v>130.560021859925</v>
      </c>
      <c r="AT80" s="3">
        <v>4.8332004449299886</v>
      </c>
      <c r="AU80" s="3">
        <v>0.66392112440656603</v>
      </c>
      <c r="AV80" s="3">
        <f t="shared" si="0"/>
        <v>135.06580509906436</v>
      </c>
      <c r="AW80" s="5">
        <v>740469.64199999999</v>
      </c>
      <c r="AX80" s="5"/>
      <c r="AY80" s="5"/>
      <c r="AZ80" s="5">
        <v>0.74981096116012003</v>
      </c>
      <c r="BA80" s="5">
        <v>129.28759096448999</v>
      </c>
      <c r="BB80" s="3">
        <v>222310.622</v>
      </c>
      <c r="BC80" s="3"/>
      <c r="BD80" s="3"/>
      <c r="BE80" s="3">
        <v>0.74521905475817496</v>
      </c>
      <c r="BF80" s="3">
        <v>101.294720239697</v>
      </c>
      <c r="BG80" s="5">
        <v>42017.105000000003</v>
      </c>
      <c r="BH80" s="5"/>
      <c r="BI80" s="5"/>
      <c r="BJ80" s="5">
        <v>2.5598027978633602</v>
      </c>
      <c r="BK80" s="5">
        <v>95.587704690535702</v>
      </c>
      <c r="BL80" s="3">
        <v>368598.61</v>
      </c>
      <c r="BM80" s="3"/>
      <c r="BN80" s="3"/>
      <c r="BO80" s="3">
        <v>0.64903268818360804</v>
      </c>
      <c r="BP80" s="3">
        <v>100.72728296549199</v>
      </c>
      <c r="BQ80" s="5">
        <v>70087.502999999997</v>
      </c>
      <c r="BR80" s="5"/>
      <c r="BS80" s="5"/>
      <c r="BT80" s="5">
        <v>1.20999334299867</v>
      </c>
      <c r="BU80" s="5">
        <v>94.790230429343097</v>
      </c>
    </row>
    <row r="81" spans="1:73" x14ac:dyDescent="0.25">
      <c r="A81" s="2"/>
      <c r="B81" s="2" t="b">
        <v>0</v>
      </c>
      <c r="C81" s="2" t="s">
        <v>79</v>
      </c>
      <c r="D81" s="6">
        <v>43418.724687499998</v>
      </c>
      <c r="E81" s="4" t="s">
        <v>33</v>
      </c>
      <c r="F81" s="5" t="s">
        <v>154</v>
      </c>
      <c r="G81" s="2" t="s">
        <v>42</v>
      </c>
      <c r="H81" s="3">
        <v>793.923</v>
      </c>
      <c r="I81" s="3">
        <v>13.333582784908099</v>
      </c>
      <c r="J81" s="3">
        <v>132.93829382352499</v>
      </c>
      <c r="K81" s="5">
        <v>24303.774000000001</v>
      </c>
      <c r="L81" s="5">
        <v>2.60246219180967</v>
      </c>
      <c r="M81" s="5">
        <v>126.97227697420701</v>
      </c>
      <c r="N81" s="55">
        <v>5701327.8130000001</v>
      </c>
      <c r="O81" s="3">
        <v>0.52701687035619704</v>
      </c>
      <c r="P81" s="3" t="s">
        <v>39</v>
      </c>
      <c r="Q81" s="9">
        <v>12485.407999999999</v>
      </c>
      <c r="R81" s="9">
        <v>4.8916690683221198</v>
      </c>
      <c r="S81" s="9" t="s">
        <v>39</v>
      </c>
      <c r="T81" s="3">
        <v>4816.1149999999998</v>
      </c>
      <c r="U81" s="3">
        <v>4.1262576650265004</v>
      </c>
      <c r="V81" s="3" t="s">
        <v>39</v>
      </c>
      <c r="W81" s="9">
        <v>235.26900000000001</v>
      </c>
      <c r="X81" s="9">
        <v>29.088262415453901</v>
      </c>
      <c r="Y81" s="9" t="s">
        <v>39</v>
      </c>
      <c r="Z81" s="21">
        <v>800.92499999999995</v>
      </c>
      <c r="AA81" s="21">
        <v>13.437451194844501</v>
      </c>
      <c r="AB81" s="21" t="s">
        <v>39</v>
      </c>
      <c r="AC81" s="11">
        <v>624.71699999999998</v>
      </c>
      <c r="AD81" s="11">
        <v>12.2336432085641</v>
      </c>
      <c r="AE81" s="11" t="s">
        <v>39</v>
      </c>
      <c r="AF81" s="3">
        <v>47.052</v>
      </c>
      <c r="AG81" s="3">
        <v>43.7806923567517</v>
      </c>
      <c r="AH81" s="3" t="s">
        <v>39</v>
      </c>
      <c r="AI81" s="5">
        <v>5.0049999999999999</v>
      </c>
      <c r="AJ81" s="5">
        <v>141.42135623730999</v>
      </c>
      <c r="AK81" s="5" t="s">
        <v>39</v>
      </c>
      <c r="AL81" s="3">
        <v>444.51499999999999</v>
      </c>
      <c r="AM81" s="3">
        <v>25.4417886749277</v>
      </c>
      <c r="AN81" s="3" t="s">
        <v>39</v>
      </c>
      <c r="AO81" s="5">
        <v>0</v>
      </c>
      <c r="AP81" s="5" t="s">
        <v>46</v>
      </c>
      <c r="AQ81" s="5" t="s">
        <v>39</v>
      </c>
      <c r="AR81" s="3">
        <v>396.45400000000001</v>
      </c>
      <c r="AS81" s="3">
        <v>5.6650011526507102E-2</v>
      </c>
      <c r="AT81" s="3"/>
      <c r="AU81" s="3">
        <v>23.059188359902699</v>
      </c>
      <c r="AV81" s="3">
        <v>5.6650011526507102E-2</v>
      </c>
      <c r="AW81" s="5">
        <v>254.291</v>
      </c>
      <c r="AX81" s="5"/>
      <c r="AY81" s="5"/>
      <c r="AZ81" s="5">
        <v>23.490192933359602</v>
      </c>
      <c r="BA81" s="5">
        <v>4.4399755140739502E-2</v>
      </c>
      <c r="BB81" s="3">
        <v>44.05</v>
      </c>
      <c r="BC81" s="3"/>
      <c r="BD81" s="3"/>
      <c r="BE81" s="3">
        <v>64.462286013178598</v>
      </c>
      <c r="BF81" s="3">
        <v>2.0071161631488098E-2</v>
      </c>
      <c r="BG81" s="5">
        <v>3.0030000000000001</v>
      </c>
      <c r="BH81" s="5"/>
      <c r="BI81" s="5"/>
      <c r="BJ81" s="5">
        <v>161.01529717988299</v>
      </c>
      <c r="BK81" s="5">
        <v>6.8317385785069797E-3</v>
      </c>
      <c r="BL81" s="3">
        <v>83.094999999999999</v>
      </c>
      <c r="BM81" s="3"/>
      <c r="BN81" s="3"/>
      <c r="BO81" s="3">
        <v>48.211362006331598</v>
      </c>
      <c r="BP81" s="3">
        <v>2.27074474806554E-2</v>
      </c>
      <c r="BQ81" s="5">
        <v>3.0030000000000001</v>
      </c>
      <c r="BR81" s="5"/>
      <c r="BS81" s="5"/>
      <c r="BT81" s="5">
        <v>224.98285257018401</v>
      </c>
      <c r="BU81" s="5">
        <v>4.0614239314434898E-3</v>
      </c>
    </row>
    <row r="82" spans="1:73" x14ac:dyDescent="0.25">
      <c r="A82" s="2"/>
      <c r="B82" s="2" t="b">
        <v>0</v>
      </c>
      <c r="C82" s="2" t="s">
        <v>179</v>
      </c>
      <c r="D82" s="6">
        <v>43418.728275463</v>
      </c>
      <c r="E82" s="4" t="s">
        <v>33</v>
      </c>
      <c r="F82" s="5" t="s">
        <v>154</v>
      </c>
      <c r="G82" s="2" t="s">
        <v>42</v>
      </c>
      <c r="H82" s="3">
        <v>809.93899999999996</v>
      </c>
      <c r="I82" s="3">
        <v>16.517981908052899</v>
      </c>
      <c r="J82" s="3">
        <v>132.92468654588001</v>
      </c>
      <c r="K82" s="5">
        <v>24024.169000000002</v>
      </c>
      <c r="L82" s="5">
        <v>2.8792222485407302</v>
      </c>
      <c r="M82" s="5">
        <v>126.985881711787</v>
      </c>
      <c r="N82" s="55">
        <v>5746428.1009999998</v>
      </c>
      <c r="O82" s="3">
        <v>0.33472132384721698</v>
      </c>
      <c r="P82" s="3" t="s">
        <v>39</v>
      </c>
      <c r="Q82" s="9">
        <v>12615.786</v>
      </c>
      <c r="R82" s="9">
        <v>4.0669691635968501</v>
      </c>
      <c r="S82" s="9" t="s">
        <v>39</v>
      </c>
      <c r="T82" s="3">
        <v>4753.0190000000002</v>
      </c>
      <c r="U82" s="3">
        <v>5.5875210518546998</v>
      </c>
      <c r="V82" s="3" t="s">
        <v>39</v>
      </c>
      <c r="W82" s="9">
        <v>234.268</v>
      </c>
      <c r="X82" s="9">
        <v>18.041645461203601</v>
      </c>
      <c r="Y82" s="9" t="s">
        <v>39</v>
      </c>
      <c r="Z82" s="21">
        <v>884.03</v>
      </c>
      <c r="AA82" s="21">
        <v>18.4328722681031</v>
      </c>
      <c r="AB82" s="21" t="s">
        <v>39</v>
      </c>
      <c r="AC82" s="11">
        <v>591.68399999999997</v>
      </c>
      <c r="AD82" s="11">
        <v>20.436497304087901</v>
      </c>
      <c r="AE82" s="11" t="s">
        <v>39</v>
      </c>
      <c r="AF82" s="3">
        <v>27.03</v>
      </c>
      <c r="AG82" s="3">
        <v>103.369698642552</v>
      </c>
      <c r="AH82" s="3" t="s">
        <v>39</v>
      </c>
      <c r="AI82" s="5">
        <v>4.0039999999999996</v>
      </c>
      <c r="AJ82" s="5">
        <v>174.80147469502501</v>
      </c>
      <c r="AK82" s="5" t="s">
        <v>39</v>
      </c>
      <c r="AL82" s="3">
        <v>390.45499999999998</v>
      </c>
      <c r="AM82" s="3">
        <v>18.090983799282899</v>
      </c>
      <c r="AN82" s="3" t="s">
        <v>39</v>
      </c>
      <c r="AO82" s="5">
        <v>3.0030000000000001</v>
      </c>
      <c r="AP82" s="5">
        <v>224.98285257018401</v>
      </c>
      <c r="AQ82" s="5" t="s">
        <v>39</v>
      </c>
      <c r="AR82" s="3">
        <v>204.23500000000001</v>
      </c>
      <c r="AS82" s="3">
        <v>2.9183499483209099E-2</v>
      </c>
      <c r="AT82" s="3"/>
      <c r="AU82" s="3">
        <v>22.070423056573901</v>
      </c>
      <c r="AV82" s="3">
        <v>2.9183499483209099E-2</v>
      </c>
      <c r="AW82" s="5">
        <v>191.21600000000001</v>
      </c>
      <c r="AX82" s="5"/>
      <c r="AY82" s="5"/>
      <c r="AZ82" s="5">
        <v>20.569588672935499</v>
      </c>
      <c r="BA82" s="5">
        <v>3.3386724575355201E-2</v>
      </c>
      <c r="BB82" s="3">
        <v>9.0090000000000003</v>
      </c>
      <c r="BC82" s="3"/>
      <c r="BD82" s="3"/>
      <c r="BE82" s="3">
        <v>142.964881967547</v>
      </c>
      <c r="BF82" s="3">
        <v>4.1049056785034304E-3</v>
      </c>
      <c r="BG82" s="5">
        <v>0</v>
      </c>
      <c r="BH82" s="5"/>
      <c r="BI82" s="5"/>
      <c r="BJ82" s="5" t="s">
        <v>46</v>
      </c>
      <c r="BK82" s="5">
        <v>0</v>
      </c>
      <c r="BL82" s="3">
        <v>18.018999999999998</v>
      </c>
      <c r="BM82" s="3"/>
      <c r="BN82" s="3"/>
      <c r="BO82" s="3">
        <v>104.10452711724101</v>
      </c>
      <c r="BP82" s="3">
        <v>4.9240687905882296E-3</v>
      </c>
      <c r="BQ82" s="5">
        <v>6.0060000000000002</v>
      </c>
      <c r="BR82" s="5"/>
      <c r="BS82" s="5"/>
      <c r="BT82" s="5">
        <v>179.16128329552299</v>
      </c>
      <c r="BU82" s="5">
        <v>8.1228478628869796E-3</v>
      </c>
    </row>
    <row r="83" spans="1:73" x14ac:dyDescent="0.25">
      <c r="A83" s="2"/>
      <c r="B83" s="2" t="b">
        <v>0</v>
      </c>
      <c r="C83" s="2" t="s">
        <v>134</v>
      </c>
      <c r="D83" s="6">
        <v>43418.731840277796</v>
      </c>
      <c r="E83" s="4" t="s">
        <v>33</v>
      </c>
      <c r="F83" s="5" t="s">
        <v>154</v>
      </c>
      <c r="G83" s="2" t="s">
        <v>42</v>
      </c>
      <c r="H83" s="3">
        <v>768.89300000000003</v>
      </c>
      <c r="I83" s="3">
        <v>13.723053095807799</v>
      </c>
      <c r="J83" s="3">
        <v>132.95955944287101</v>
      </c>
      <c r="K83" s="5">
        <v>24155.355</v>
      </c>
      <c r="L83" s="5">
        <v>2.8592304410049501</v>
      </c>
      <c r="M83" s="5">
        <v>126.979498595948</v>
      </c>
      <c r="N83" s="55">
        <v>5768574.8569999998</v>
      </c>
      <c r="O83" s="3">
        <v>0.47678461763055502</v>
      </c>
      <c r="P83" s="3" t="s">
        <v>39</v>
      </c>
      <c r="Q83" s="9">
        <v>12349.192999999999</v>
      </c>
      <c r="R83" s="9">
        <v>3.32509276838918</v>
      </c>
      <c r="S83" s="9" t="s">
        <v>39</v>
      </c>
      <c r="T83" s="3">
        <v>4922.2269999999999</v>
      </c>
      <c r="U83" s="3">
        <v>5.7863827530546299</v>
      </c>
      <c r="V83" s="3" t="s">
        <v>39</v>
      </c>
      <c r="W83" s="9">
        <v>259.3</v>
      </c>
      <c r="X83" s="9">
        <v>24.5856541524136</v>
      </c>
      <c r="Y83" s="9" t="s">
        <v>39</v>
      </c>
      <c r="Z83" s="21">
        <v>848.98</v>
      </c>
      <c r="AA83" s="21">
        <v>14.1708464074733</v>
      </c>
      <c r="AB83" s="21" t="s">
        <v>39</v>
      </c>
      <c r="AC83" s="11">
        <v>633.73800000000006</v>
      </c>
      <c r="AD83" s="11">
        <v>16.283916485140999</v>
      </c>
      <c r="AE83" s="11" t="s">
        <v>39</v>
      </c>
      <c r="AF83" s="3">
        <v>35.040999999999997</v>
      </c>
      <c r="AG83" s="3">
        <v>62.090143759586397</v>
      </c>
      <c r="AH83" s="3" t="s">
        <v>39</v>
      </c>
      <c r="AI83" s="5">
        <v>9.01</v>
      </c>
      <c r="AJ83" s="5">
        <v>110.50588435524701</v>
      </c>
      <c r="AK83" s="5" t="s">
        <v>39</v>
      </c>
      <c r="AL83" s="3">
        <v>417.48700000000002</v>
      </c>
      <c r="AM83" s="3">
        <v>24.769827844830299</v>
      </c>
      <c r="AN83" s="3" t="s">
        <v>39</v>
      </c>
      <c r="AO83" s="5">
        <v>8.0079999999999991</v>
      </c>
      <c r="AP83" s="5">
        <v>129.09944487358101</v>
      </c>
      <c r="AQ83" s="5" t="s">
        <v>39</v>
      </c>
      <c r="AR83" s="3">
        <v>195.22300000000001</v>
      </c>
      <c r="AS83" s="3">
        <v>2.7895758903275801E-2</v>
      </c>
      <c r="AT83" s="3"/>
      <c r="AU83" s="3">
        <v>30.889328805234101</v>
      </c>
      <c r="AV83" s="3">
        <v>2.7895758903275801E-2</v>
      </c>
      <c r="AW83" s="5">
        <v>162.18299999999999</v>
      </c>
      <c r="AX83" s="5"/>
      <c r="AY83" s="5"/>
      <c r="AZ83" s="5">
        <v>29.789609689995899</v>
      </c>
      <c r="BA83" s="5">
        <v>2.8317500375516801E-2</v>
      </c>
      <c r="BB83" s="3">
        <v>7.0069999999999997</v>
      </c>
      <c r="BC83" s="3"/>
      <c r="BD83" s="3"/>
      <c r="BE83" s="3">
        <v>117.61037176408099</v>
      </c>
      <c r="BF83" s="3">
        <v>3.1927044166137801E-3</v>
      </c>
      <c r="BG83" s="5">
        <v>4.0039999999999996</v>
      </c>
      <c r="BH83" s="5"/>
      <c r="BI83" s="5"/>
      <c r="BJ83" s="5">
        <v>129.09944487358101</v>
      </c>
      <c r="BK83" s="5">
        <v>9.1089847713426396E-3</v>
      </c>
      <c r="BL83" s="3">
        <v>15.016999999999999</v>
      </c>
      <c r="BM83" s="3"/>
      <c r="BN83" s="3"/>
      <c r="BO83" s="3">
        <v>105.418615586041</v>
      </c>
      <c r="BP83" s="3">
        <v>4.1037094749022396E-3</v>
      </c>
      <c r="BQ83" s="5">
        <v>7.0069999999999997</v>
      </c>
      <c r="BR83" s="5"/>
      <c r="BS83" s="5"/>
      <c r="BT83" s="5">
        <v>135.52618543578799</v>
      </c>
      <c r="BU83" s="5">
        <v>9.4766558400348096E-3</v>
      </c>
    </row>
    <row r="84" spans="1:73" s="12" customFormat="1" x14ac:dyDescent="0.25">
      <c r="A84" s="13"/>
      <c r="B84" s="13" t="b">
        <v>0</v>
      </c>
      <c r="C84" s="13" t="s">
        <v>66</v>
      </c>
      <c r="D84" s="14">
        <v>43418.735428240703</v>
      </c>
      <c r="E84" s="15" t="s">
        <v>33</v>
      </c>
      <c r="F84" s="16" t="s">
        <v>154</v>
      </c>
      <c r="G84" s="13" t="s">
        <v>140</v>
      </c>
      <c r="H84" s="16">
        <v>3021.701</v>
      </c>
      <c r="I84" s="16">
        <v>3.8321309170434801</v>
      </c>
      <c r="J84" s="16">
        <v>131.045561944349</v>
      </c>
      <c r="K84" s="16">
        <v>57360.595999999998</v>
      </c>
      <c r="L84" s="16">
        <v>1.3032097895650501</v>
      </c>
      <c r="M84" s="16">
        <v>125.363831529647</v>
      </c>
      <c r="N84" s="56">
        <v>6521991.3550000004</v>
      </c>
      <c r="O84" s="16">
        <v>0.768402201859962</v>
      </c>
      <c r="P84" s="16" t="s">
        <v>39</v>
      </c>
      <c r="Q84" s="18">
        <v>153807.818</v>
      </c>
      <c r="R84" s="18">
        <v>1.4763456889828599</v>
      </c>
      <c r="S84" s="18">
        <v>0.99764592046464495</v>
      </c>
      <c r="T84" s="16">
        <v>55473.483</v>
      </c>
      <c r="U84" s="16">
        <v>2.6328289559849498</v>
      </c>
      <c r="V84" s="16">
        <v>0.83891806156944804</v>
      </c>
      <c r="W84" s="18">
        <v>468.53699999999998</v>
      </c>
      <c r="X84" s="18">
        <v>19.989482107509598</v>
      </c>
      <c r="Y84" s="18" t="s">
        <v>39</v>
      </c>
      <c r="Z84" s="23">
        <v>1563.835</v>
      </c>
      <c r="AA84" s="23">
        <v>8.5668552988732305</v>
      </c>
      <c r="AB84" s="23" t="s">
        <v>39</v>
      </c>
      <c r="AC84" s="26">
        <v>3398.2150000000001</v>
      </c>
      <c r="AD84" s="26">
        <v>7.7256593930773603</v>
      </c>
      <c r="AE84" s="26" t="s">
        <v>39</v>
      </c>
      <c r="AF84" s="16">
        <v>211.24100000000001</v>
      </c>
      <c r="AG84" s="16">
        <v>14.2098439468588</v>
      </c>
      <c r="AH84" s="16" t="s">
        <v>39</v>
      </c>
      <c r="AI84" s="16">
        <v>4.0039999999999996</v>
      </c>
      <c r="AJ84" s="16">
        <v>241.52294576982399</v>
      </c>
      <c r="AK84" s="16" t="s">
        <v>39</v>
      </c>
      <c r="AL84" s="16">
        <v>1879.259</v>
      </c>
      <c r="AM84" s="16">
        <v>10.331157890592699</v>
      </c>
      <c r="AN84" s="16" t="s">
        <v>39</v>
      </c>
      <c r="AO84" s="16">
        <v>27.03</v>
      </c>
      <c r="AP84" s="16">
        <v>46.365648288210203</v>
      </c>
      <c r="AQ84" s="16" t="s">
        <v>39</v>
      </c>
      <c r="AR84" s="16">
        <v>1581706.9310000001</v>
      </c>
      <c r="AS84" s="16">
        <v>226.01289398695999</v>
      </c>
      <c r="AT84" s="16"/>
      <c r="AU84" s="16">
        <v>0.93506453837199099</v>
      </c>
      <c r="AV84" s="16">
        <v>226.01289398695999</v>
      </c>
      <c r="AW84" s="16">
        <v>1256580.1270000001</v>
      </c>
      <c r="AX84" s="16"/>
      <c r="AY84" s="16"/>
      <c r="AZ84" s="16">
        <v>0.53366789016920801</v>
      </c>
      <c r="BA84" s="16">
        <v>219.40159090773699</v>
      </c>
      <c r="BB84" s="16">
        <v>495619.34499999997</v>
      </c>
      <c r="BC84" s="16"/>
      <c r="BD84" s="16"/>
      <c r="BE84" s="16">
        <v>0.95507956268968497</v>
      </c>
      <c r="BF84" s="16">
        <v>225.82646949346801</v>
      </c>
      <c r="BG84" s="16">
        <v>95672.047000000006</v>
      </c>
      <c r="BH84" s="16"/>
      <c r="BI84" s="16"/>
      <c r="BJ84" s="16">
        <v>1.04153421535136</v>
      </c>
      <c r="BK84" s="16">
        <v>217.65115363790699</v>
      </c>
      <c r="BL84" s="16">
        <v>821706.44200000004</v>
      </c>
      <c r="BM84" s="16"/>
      <c r="BN84" s="16"/>
      <c r="BO84" s="16">
        <v>1.06886166527251</v>
      </c>
      <c r="BP84" s="16">
        <v>224.54847916518699</v>
      </c>
      <c r="BQ84" s="16">
        <v>160420.30300000001</v>
      </c>
      <c r="BR84" s="16"/>
      <c r="BS84" s="16"/>
      <c r="BT84" s="16">
        <v>1.0350223303643999</v>
      </c>
      <c r="BU84" s="16">
        <v>216.96132457329901</v>
      </c>
    </row>
    <row r="85" spans="1:73" x14ac:dyDescent="0.25">
      <c r="A85" s="2"/>
      <c r="B85" s="2" t="b">
        <v>0</v>
      </c>
      <c r="C85" s="2" t="s">
        <v>24</v>
      </c>
      <c r="D85" s="6">
        <v>43418.739027777803</v>
      </c>
      <c r="E85" s="4" t="s">
        <v>33</v>
      </c>
      <c r="F85" s="5" t="s">
        <v>154</v>
      </c>
      <c r="G85" s="2" t="s">
        <v>42</v>
      </c>
      <c r="H85" s="3">
        <v>788.92200000000003</v>
      </c>
      <c r="I85" s="3">
        <v>13.508726737561901</v>
      </c>
      <c r="J85" s="3">
        <v>132.942542699368</v>
      </c>
      <c r="K85" s="5">
        <v>22605.669000000002</v>
      </c>
      <c r="L85" s="5">
        <v>2.8908615105036102</v>
      </c>
      <c r="M85" s="5">
        <v>127.054901651547</v>
      </c>
      <c r="N85" s="55">
        <v>6053131.4960000003</v>
      </c>
      <c r="O85" s="3">
        <v>0.62206278674363802</v>
      </c>
      <c r="P85" s="3" t="s">
        <v>39</v>
      </c>
      <c r="Q85" s="9">
        <v>13421.106</v>
      </c>
      <c r="R85" s="9">
        <v>1.8681814233210601</v>
      </c>
      <c r="S85" s="9" t="s">
        <v>39</v>
      </c>
      <c r="T85" s="3">
        <v>4956.3010000000004</v>
      </c>
      <c r="U85" s="3">
        <v>6.6395992524772698</v>
      </c>
      <c r="V85" s="3" t="s">
        <v>39</v>
      </c>
      <c r="W85" s="9">
        <v>247.285</v>
      </c>
      <c r="X85" s="9">
        <v>27.1293475102858</v>
      </c>
      <c r="Y85" s="9" t="s">
        <v>39</v>
      </c>
      <c r="Z85" s="21">
        <v>866.005</v>
      </c>
      <c r="AA85" s="21">
        <v>11.091987485732</v>
      </c>
      <c r="AB85" s="21" t="s">
        <v>39</v>
      </c>
      <c r="AC85" s="11">
        <v>612.70899999999995</v>
      </c>
      <c r="AD85" s="11">
        <v>17.082518154788801</v>
      </c>
      <c r="AE85" s="11" t="s">
        <v>39</v>
      </c>
      <c r="AF85" s="3">
        <v>36.04</v>
      </c>
      <c r="AG85" s="3">
        <v>69.542312387323705</v>
      </c>
      <c r="AH85" s="3" t="s">
        <v>39</v>
      </c>
      <c r="AI85" s="5">
        <v>8.01</v>
      </c>
      <c r="AJ85" s="5">
        <v>210.81851067789199</v>
      </c>
      <c r="AK85" s="5" t="s">
        <v>39</v>
      </c>
      <c r="AL85" s="3">
        <v>499.57900000000001</v>
      </c>
      <c r="AM85" s="3">
        <v>16.725098499125199</v>
      </c>
      <c r="AN85" s="3" t="s">
        <v>39</v>
      </c>
      <c r="AO85" s="5">
        <v>8.0090000000000003</v>
      </c>
      <c r="AP85" s="5">
        <v>164.583320325096</v>
      </c>
      <c r="AQ85" s="5" t="s">
        <v>39</v>
      </c>
      <c r="AR85" s="3">
        <v>430.49700000000001</v>
      </c>
      <c r="AS85" s="3">
        <v>6.1514475858805102E-2</v>
      </c>
      <c r="AT85" s="3"/>
      <c r="AU85" s="3">
        <v>23.615395265232699</v>
      </c>
      <c r="AV85" s="3">
        <v>6.1514475858805102E-2</v>
      </c>
      <c r="AW85" s="5">
        <v>283.32400000000001</v>
      </c>
      <c r="AX85" s="5"/>
      <c r="AY85" s="5"/>
      <c r="AZ85" s="5">
        <v>21.6585775269827</v>
      </c>
      <c r="BA85" s="5">
        <v>4.9468979340577798E-2</v>
      </c>
      <c r="BB85" s="3">
        <v>41.046999999999997</v>
      </c>
      <c r="BC85" s="3"/>
      <c r="BD85" s="3"/>
      <c r="BE85" s="3">
        <v>21.360276872351299</v>
      </c>
      <c r="BF85" s="3">
        <v>1.8702859738653599E-2</v>
      </c>
      <c r="BG85" s="5">
        <v>4.0039999999999996</v>
      </c>
      <c r="BH85" s="5"/>
      <c r="BI85" s="5"/>
      <c r="BJ85" s="5">
        <v>174.80147469502501</v>
      </c>
      <c r="BK85" s="5">
        <v>9.1089847713426396E-3</v>
      </c>
      <c r="BL85" s="3">
        <v>88.100999999999999</v>
      </c>
      <c r="BM85" s="3"/>
      <c r="BN85" s="3"/>
      <c r="BO85" s="3">
        <v>38.925683792357901</v>
      </c>
      <c r="BP85" s="3">
        <v>2.4075441729264301E-2</v>
      </c>
      <c r="BQ85" s="5">
        <v>5.0049999999999999</v>
      </c>
      <c r="BR85" s="5"/>
      <c r="BS85" s="5"/>
      <c r="BT85" s="5">
        <v>141.42135623730999</v>
      </c>
      <c r="BU85" s="5">
        <v>6.7690398857391497E-3</v>
      </c>
    </row>
    <row r="86" spans="1:73" x14ac:dyDescent="0.25">
      <c r="A86" s="2"/>
      <c r="B86" s="2" t="b">
        <v>0</v>
      </c>
      <c r="C86" s="2" t="s">
        <v>152</v>
      </c>
      <c r="D86" s="6">
        <v>43418.742615740703</v>
      </c>
      <c r="E86" s="4" t="s">
        <v>33</v>
      </c>
      <c r="F86" s="5" t="s">
        <v>154</v>
      </c>
      <c r="G86" s="2" t="s">
        <v>42</v>
      </c>
      <c r="H86" s="3">
        <v>788.91399999999999</v>
      </c>
      <c r="I86" s="3">
        <v>14.7250222146852</v>
      </c>
      <c r="J86" s="3">
        <v>132.94254949621001</v>
      </c>
      <c r="K86" s="5">
        <v>23303.348000000002</v>
      </c>
      <c r="L86" s="5">
        <v>2.2735001909169301</v>
      </c>
      <c r="M86" s="5">
        <v>127.020954691694</v>
      </c>
      <c r="N86" s="55">
        <v>5920680.4579999996</v>
      </c>
      <c r="O86" s="3">
        <v>0.54128080393327704</v>
      </c>
      <c r="P86" s="3" t="s">
        <v>39</v>
      </c>
      <c r="Q86" s="9">
        <v>13115.593000000001</v>
      </c>
      <c r="R86" s="9">
        <v>4.6209516800625199</v>
      </c>
      <c r="S86" s="9" t="s">
        <v>39</v>
      </c>
      <c r="T86" s="3">
        <v>5014.3860000000004</v>
      </c>
      <c r="U86" s="3">
        <v>4.2881895155926202</v>
      </c>
      <c r="V86" s="3" t="s">
        <v>39</v>
      </c>
      <c r="W86" s="9">
        <v>227.26</v>
      </c>
      <c r="X86" s="9">
        <v>22.3713723554654</v>
      </c>
      <c r="Y86" s="9" t="s">
        <v>39</v>
      </c>
      <c r="Z86" s="21">
        <v>944.10500000000002</v>
      </c>
      <c r="AA86" s="21">
        <v>13.498763895928001</v>
      </c>
      <c r="AB86" s="21" t="s">
        <v>39</v>
      </c>
      <c r="AC86" s="11">
        <v>666.77800000000002</v>
      </c>
      <c r="AD86" s="11">
        <v>11.3965310972295</v>
      </c>
      <c r="AE86" s="11" t="s">
        <v>39</v>
      </c>
      <c r="AF86" s="3">
        <v>45.052999999999997</v>
      </c>
      <c r="AG86" s="3">
        <v>38.132379161769698</v>
      </c>
      <c r="AH86" s="3" t="s">
        <v>39</v>
      </c>
      <c r="AI86" s="5">
        <v>2.0019999999999998</v>
      </c>
      <c r="AJ86" s="5">
        <v>210.81851067789199</v>
      </c>
      <c r="AK86" s="5" t="s">
        <v>39</v>
      </c>
      <c r="AL86" s="3">
        <v>483.56400000000002</v>
      </c>
      <c r="AM86" s="3">
        <v>26.2279319969917</v>
      </c>
      <c r="AN86" s="3" t="s">
        <v>39</v>
      </c>
      <c r="AO86" s="5">
        <v>8.0079999999999991</v>
      </c>
      <c r="AP86" s="5">
        <v>129.09944487358101</v>
      </c>
      <c r="AQ86" s="5" t="s">
        <v>39</v>
      </c>
      <c r="AR86" s="3">
        <v>252.291</v>
      </c>
      <c r="AS86" s="3">
        <v>3.6050306108739001E-2</v>
      </c>
      <c r="AT86" s="3"/>
      <c r="AU86" s="3">
        <v>29.684099300629398</v>
      </c>
      <c r="AV86" s="3">
        <v>3.6050306108739001E-2</v>
      </c>
      <c r="AW86" s="5">
        <v>206.23500000000001</v>
      </c>
      <c r="AX86" s="5"/>
      <c r="AY86" s="5"/>
      <c r="AZ86" s="5">
        <v>29.942829932883399</v>
      </c>
      <c r="BA86" s="5">
        <v>3.60090742552839E-2</v>
      </c>
      <c r="BB86" s="3">
        <v>23.024999999999999</v>
      </c>
      <c r="BC86" s="3"/>
      <c r="BD86" s="3"/>
      <c r="BE86" s="3">
        <v>71.154261607110101</v>
      </c>
      <c r="BF86" s="3">
        <v>1.04912258017029E-2</v>
      </c>
      <c r="BG86" s="5">
        <v>4.0039999999999996</v>
      </c>
      <c r="BH86" s="5"/>
      <c r="BI86" s="5"/>
      <c r="BJ86" s="5">
        <v>210.81851067789199</v>
      </c>
      <c r="BK86" s="5">
        <v>9.1089847713426396E-3</v>
      </c>
      <c r="BL86" s="3">
        <v>23.026</v>
      </c>
      <c r="BM86" s="3"/>
      <c r="BN86" s="3"/>
      <c r="BO86" s="3">
        <v>64.983399935553805</v>
      </c>
      <c r="BP86" s="3">
        <v>6.2923363101217902E-3</v>
      </c>
      <c r="BQ86" s="5">
        <v>4.0039999999999996</v>
      </c>
      <c r="BR86" s="5"/>
      <c r="BS86" s="5"/>
      <c r="BT86" s="5">
        <v>174.80147469502501</v>
      </c>
      <c r="BU86" s="5">
        <v>5.4152319085913198E-3</v>
      </c>
    </row>
    <row r="87" spans="1:73" x14ac:dyDescent="0.25">
      <c r="A87" s="2"/>
      <c r="B87" s="2" t="b">
        <v>0</v>
      </c>
      <c r="C87" s="2" t="s">
        <v>37</v>
      </c>
      <c r="D87" s="6">
        <v>43418.746203703697</v>
      </c>
      <c r="E87" s="4" t="s">
        <v>33</v>
      </c>
      <c r="F87" s="5" t="s">
        <v>154</v>
      </c>
      <c r="G87" s="2" t="s">
        <v>143</v>
      </c>
      <c r="H87" s="3">
        <v>1423.6690000000001</v>
      </c>
      <c r="I87" s="3">
        <v>8.6813762514503896</v>
      </c>
      <c r="J87" s="3">
        <v>132.40325831730101</v>
      </c>
      <c r="K87" s="5">
        <v>33515.701999999997</v>
      </c>
      <c r="L87" s="5">
        <v>2.0407539429478398</v>
      </c>
      <c r="M87" s="5">
        <v>126.524052289232</v>
      </c>
      <c r="N87" s="55">
        <v>6044160.2120000003</v>
      </c>
      <c r="O87" s="3">
        <v>0.66298653641040195</v>
      </c>
      <c r="P87" s="3" t="s">
        <v>39</v>
      </c>
      <c r="Q87" s="9">
        <v>50101.046000000002</v>
      </c>
      <c r="R87" s="9">
        <v>2.3099900100701798</v>
      </c>
      <c r="S87" s="9" t="s">
        <v>39</v>
      </c>
      <c r="T87" s="3">
        <v>18497.919000000002</v>
      </c>
      <c r="U87" s="3">
        <v>2.9883993195504601</v>
      </c>
      <c r="V87" s="3" t="s">
        <v>39</v>
      </c>
      <c r="W87" s="9">
        <v>585.67700000000002</v>
      </c>
      <c r="X87" s="9">
        <v>16.658409876381501</v>
      </c>
      <c r="Y87" s="9" t="s">
        <v>39</v>
      </c>
      <c r="Z87" s="21">
        <v>96696.532999999996</v>
      </c>
      <c r="AA87" s="21">
        <v>1.3586191542664201</v>
      </c>
      <c r="AB87" s="21" t="s">
        <v>39</v>
      </c>
      <c r="AC87" s="11">
        <v>1438.6990000000001</v>
      </c>
      <c r="AD87" s="11">
        <v>6.0319867649467103</v>
      </c>
      <c r="AE87" s="11" t="s">
        <v>39</v>
      </c>
      <c r="AF87" s="3">
        <v>49.055</v>
      </c>
      <c r="AG87" s="3">
        <v>60.4263457156787</v>
      </c>
      <c r="AH87" s="3" t="s">
        <v>39</v>
      </c>
      <c r="AI87" s="5">
        <v>3.0030000000000001</v>
      </c>
      <c r="AJ87" s="5">
        <v>224.98285257018401</v>
      </c>
      <c r="AK87" s="5" t="s">
        <v>39</v>
      </c>
      <c r="AL87" s="3">
        <v>1181.403</v>
      </c>
      <c r="AM87" s="3">
        <v>8.4841520576953595</v>
      </c>
      <c r="AN87" s="3" t="s">
        <v>39</v>
      </c>
      <c r="AO87" s="5">
        <v>6.0060000000000002</v>
      </c>
      <c r="AP87" s="5">
        <v>116.53431646335</v>
      </c>
      <c r="AQ87" s="5" t="s">
        <v>39</v>
      </c>
      <c r="AR87" s="3">
        <v>222.25700000000001</v>
      </c>
      <c r="AS87" s="3">
        <v>3.1758694859547097E-2</v>
      </c>
      <c r="AT87" s="3"/>
      <c r="AU87" s="3">
        <v>31.195111838794698</v>
      </c>
      <c r="AV87" s="3">
        <v>3.1758694859547097E-2</v>
      </c>
      <c r="AW87" s="5">
        <v>186.21199999999999</v>
      </c>
      <c r="AX87" s="5"/>
      <c r="AY87" s="5"/>
      <c r="AZ87" s="5">
        <v>16.850650948089601</v>
      </c>
      <c r="BA87" s="5">
        <v>3.25130154203939E-2</v>
      </c>
      <c r="BB87" s="3">
        <v>22.023</v>
      </c>
      <c r="BC87" s="3"/>
      <c r="BD87" s="3"/>
      <c r="BE87" s="3">
        <v>70.423801135952104</v>
      </c>
      <c r="BF87" s="3">
        <v>1.0034669525772101E-2</v>
      </c>
      <c r="BG87" s="5">
        <v>4.0039999999999996</v>
      </c>
      <c r="BH87" s="5"/>
      <c r="BI87" s="5"/>
      <c r="BJ87" s="5">
        <v>241.52294576982399</v>
      </c>
      <c r="BK87" s="5">
        <v>9.1089847713426396E-3</v>
      </c>
      <c r="BL87" s="3">
        <v>28.030999999999999</v>
      </c>
      <c r="BM87" s="3"/>
      <c r="BN87" s="3"/>
      <c r="BO87" s="3">
        <v>76.7892023106631</v>
      </c>
      <c r="BP87" s="3">
        <v>7.6600572878061301E-3</v>
      </c>
      <c r="BQ87" s="5">
        <v>2.0019999999999998</v>
      </c>
      <c r="BR87" s="5"/>
      <c r="BS87" s="5"/>
      <c r="BT87" s="5">
        <v>316.22776601683802</v>
      </c>
      <c r="BU87" s="5">
        <v>2.7076159542956599E-3</v>
      </c>
    </row>
    <row r="88" spans="1:73" x14ac:dyDescent="0.25">
      <c r="A88" s="2"/>
      <c r="B88" s="2" t="b">
        <v>0</v>
      </c>
      <c r="C88" s="2" t="s">
        <v>174</v>
      </c>
      <c r="D88" s="6">
        <v>43418.749791666698</v>
      </c>
      <c r="E88" s="4" t="s">
        <v>33</v>
      </c>
      <c r="F88" s="5" t="s">
        <v>154</v>
      </c>
      <c r="G88" s="2" t="s">
        <v>42</v>
      </c>
      <c r="H88" s="3">
        <v>801.93499999999995</v>
      </c>
      <c r="I88" s="3">
        <v>15.6315780547381</v>
      </c>
      <c r="J88" s="3">
        <v>132.931486786281</v>
      </c>
      <c r="K88" s="5">
        <v>22921.517</v>
      </c>
      <c r="L88" s="5">
        <v>2.7369924582093499</v>
      </c>
      <c r="M88" s="5">
        <v>127.039533438693</v>
      </c>
      <c r="N88" s="55">
        <v>5880811.307</v>
      </c>
      <c r="O88" s="3">
        <v>0.45968645348787801</v>
      </c>
      <c r="P88" s="3" t="s">
        <v>39</v>
      </c>
      <c r="Q88" s="9">
        <v>12854.571</v>
      </c>
      <c r="R88" s="9">
        <v>3.5417031059584301</v>
      </c>
      <c r="S88" s="9" t="s">
        <v>39</v>
      </c>
      <c r="T88" s="3">
        <v>4855.1790000000001</v>
      </c>
      <c r="U88" s="3">
        <v>6.8752074389643596</v>
      </c>
      <c r="V88" s="3" t="s">
        <v>39</v>
      </c>
      <c r="W88" s="9">
        <v>261.3</v>
      </c>
      <c r="X88" s="9">
        <v>22.300002694931901</v>
      </c>
      <c r="Y88" s="9" t="s">
        <v>39</v>
      </c>
      <c r="Z88" s="21">
        <v>882.02599999999995</v>
      </c>
      <c r="AA88" s="21">
        <v>14.755999187897601</v>
      </c>
      <c r="AB88" s="21" t="s">
        <v>39</v>
      </c>
      <c r="AC88" s="11">
        <v>689.8</v>
      </c>
      <c r="AD88" s="11">
        <v>19.3095017141843</v>
      </c>
      <c r="AE88" s="11" t="s">
        <v>39</v>
      </c>
      <c r="AF88" s="3">
        <v>23.026</v>
      </c>
      <c r="AG88" s="3">
        <v>100.519179813495</v>
      </c>
      <c r="AH88" s="3" t="s">
        <v>39</v>
      </c>
      <c r="AI88" s="5">
        <v>6.0060000000000002</v>
      </c>
      <c r="AJ88" s="5">
        <v>140.54567378526099</v>
      </c>
      <c r="AK88" s="5" t="s">
        <v>39</v>
      </c>
      <c r="AL88" s="3">
        <v>438.50900000000001</v>
      </c>
      <c r="AM88" s="3">
        <v>22.674048829313001</v>
      </c>
      <c r="AN88" s="3" t="s">
        <v>39</v>
      </c>
      <c r="AO88" s="5">
        <v>4.0039999999999996</v>
      </c>
      <c r="AP88" s="5">
        <v>174.80147469502501</v>
      </c>
      <c r="AQ88" s="5" t="s">
        <v>39</v>
      </c>
      <c r="AR88" s="3">
        <v>227.25800000000001</v>
      </c>
      <c r="AS88" s="3">
        <v>3.2473296572845603E-2</v>
      </c>
      <c r="AT88" s="3"/>
      <c r="AU88" s="3">
        <v>28.478428362462498</v>
      </c>
      <c r="AV88" s="3">
        <v>3.2473296572845603E-2</v>
      </c>
      <c r="AW88" s="5">
        <v>194.22300000000001</v>
      </c>
      <c r="AX88" s="5"/>
      <c r="AY88" s="5"/>
      <c r="AZ88" s="5">
        <v>28.357355408418499</v>
      </c>
      <c r="BA88" s="5">
        <v>3.39117532382186E-2</v>
      </c>
      <c r="BB88" s="3">
        <v>10.01</v>
      </c>
      <c r="BC88" s="3"/>
      <c r="BD88" s="3"/>
      <c r="BE88" s="3">
        <v>105.409255338946</v>
      </c>
      <c r="BF88" s="3">
        <v>4.5610063094482598E-3</v>
      </c>
      <c r="BG88" s="5">
        <v>3.0030000000000001</v>
      </c>
      <c r="BH88" s="5"/>
      <c r="BI88" s="5"/>
      <c r="BJ88" s="5">
        <v>161.01529717988299</v>
      </c>
      <c r="BK88" s="5">
        <v>6.8317385785069797E-3</v>
      </c>
      <c r="BL88" s="3">
        <v>15.015000000000001</v>
      </c>
      <c r="BM88" s="3"/>
      <c r="BN88" s="3"/>
      <c r="BO88" s="3">
        <v>64.788354387170003</v>
      </c>
      <c r="BP88" s="3">
        <v>4.1031629330530103E-3</v>
      </c>
      <c r="BQ88" s="5">
        <v>5.0049999999999999</v>
      </c>
      <c r="BR88" s="5"/>
      <c r="BS88" s="5"/>
      <c r="BT88" s="5">
        <v>194.36506316150999</v>
      </c>
      <c r="BU88" s="5">
        <v>6.7690398857391497E-3</v>
      </c>
    </row>
    <row r="89" spans="1:73" x14ac:dyDescent="0.25">
      <c r="A89" s="2"/>
      <c r="B89" s="2" t="b">
        <v>0</v>
      </c>
      <c r="C89" s="2" t="s">
        <v>53</v>
      </c>
      <c r="D89" s="6">
        <v>43418.753368055601</v>
      </c>
      <c r="E89" s="4" t="s">
        <v>33</v>
      </c>
      <c r="F89" s="5" t="s">
        <v>154</v>
      </c>
      <c r="G89" s="2" t="s">
        <v>42</v>
      </c>
      <c r="H89" s="3">
        <v>826.95799999999997</v>
      </c>
      <c r="I89" s="3">
        <v>13.2282358462459</v>
      </c>
      <c r="J89" s="3">
        <v>132.91022711417199</v>
      </c>
      <c r="K89" s="5">
        <v>23091.71</v>
      </c>
      <c r="L89" s="5">
        <v>2.0763354828190699</v>
      </c>
      <c r="M89" s="5">
        <v>127.031252359661</v>
      </c>
      <c r="N89" s="55">
        <v>5841588.7419999996</v>
      </c>
      <c r="O89" s="3">
        <v>0.27793986214684002</v>
      </c>
      <c r="P89" s="3" t="s">
        <v>39</v>
      </c>
      <c r="Q89" s="9">
        <v>12668.335999999999</v>
      </c>
      <c r="R89" s="9">
        <v>3.1125098009321799</v>
      </c>
      <c r="S89" s="9" t="s">
        <v>39</v>
      </c>
      <c r="T89" s="3">
        <v>5066.4939999999997</v>
      </c>
      <c r="U89" s="3">
        <v>9.0834321350455305</v>
      </c>
      <c r="V89" s="3" t="s">
        <v>39</v>
      </c>
      <c r="W89" s="9">
        <v>289.33300000000003</v>
      </c>
      <c r="X89" s="9">
        <v>27.219693522844899</v>
      </c>
      <c r="Y89" s="9" t="s">
        <v>39</v>
      </c>
      <c r="Z89" s="21">
        <v>828.96100000000001</v>
      </c>
      <c r="AA89" s="21">
        <v>14.723656356443</v>
      </c>
      <c r="AB89" s="21" t="s">
        <v>39</v>
      </c>
      <c r="AC89" s="11">
        <v>662.76499999999999</v>
      </c>
      <c r="AD89" s="11">
        <v>11.0966330389184</v>
      </c>
      <c r="AE89" s="11" t="s">
        <v>39</v>
      </c>
      <c r="AF89" s="3">
        <v>29.030999999999999</v>
      </c>
      <c r="AG89" s="3">
        <v>30.2004706338899</v>
      </c>
      <c r="AH89" s="3" t="s">
        <v>39</v>
      </c>
      <c r="AI89" s="5">
        <v>0</v>
      </c>
      <c r="AJ89" s="5" t="s">
        <v>46</v>
      </c>
      <c r="AK89" s="5" t="s">
        <v>39</v>
      </c>
      <c r="AL89" s="3">
        <v>461.53399999999999</v>
      </c>
      <c r="AM89" s="3">
        <v>16.344127216776702</v>
      </c>
      <c r="AN89" s="3" t="s">
        <v>39</v>
      </c>
      <c r="AO89" s="5">
        <v>6.0069999999999997</v>
      </c>
      <c r="AP89" s="5">
        <v>210.83313450191301</v>
      </c>
      <c r="AQ89" s="5" t="s">
        <v>39</v>
      </c>
      <c r="AR89" s="3">
        <v>196.22499999999999</v>
      </c>
      <c r="AS89" s="3">
        <v>2.8038936451111201E-2</v>
      </c>
      <c r="AT89" s="3"/>
      <c r="AU89" s="3">
        <v>23.589867828801701</v>
      </c>
      <c r="AV89" s="3">
        <v>2.8038936451111201E-2</v>
      </c>
      <c r="AW89" s="5">
        <v>152.17400000000001</v>
      </c>
      <c r="AX89" s="5"/>
      <c r="AY89" s="5"/>
      <c r="AZ89" s="5">
        <v>20.052422169339899</v>
      </c>
      <c r="BA89" s="5">
        <v>2.6569907463445001E-2</v>
      </c>
      <c r="BB89" s="3">
        <v>9.0090000000000003</v>
      </c>
      <c r="BC89" s="3"/>
      <c r="BD89" s="3"/>
      <c r="BE89" s="3">
        <v>122.27832606829</v>
      </c>
      <c r="BF89" s="3">
        <v>4.1049056785034304E-3</v>
      </c>
      <c r="BG89" s="5">
        <v>1.0009999999999999</v>
      </c>
      <c r="BH89" s="5"/>
      <c r="BI89" s="5"/>
      <c r="BJ89" s="5">
        <v>316.22776601683802</v>
      </c>
      <c r="BK89" s="5">
        <v>2.2772461928356599E-3</v>
      </c>
      <c r="BL89" s="3">
        <v>19.02</v>
      </c>
      <c r="BM89" s="3"/>
      <c r="BN89" s="3"/>
      <c r="BO89" s="3">
        <v>67.730721976169804</v>
      </c>
      <c r="BP89" s="3">
        <v>5.1976129861250999E-3</v>
      </c>
      <c r="BQ89" s="5">
        <v>3.0030000000000001</v>
      </c>
      <c r="BR89" s="5"/>
      <c r="BS89" s="5"/>
      <c r="BT89" s="5">
        <v>224.98285257018401</v>
      </c>
      <c r="BU89" s="5">
        <v>4.0614239314434898E-3</v>
      </c>
    </row>
    <row r="90" spans="1:73" x14ac:dyDescent="0.25">
      <c r="A90" s="2"/>
      <c r="B90" s="2" t="b">
        <v>0</v>
      </c>
      <c r="C90" s="2" t="s">
        <v>90</v>
      </c>
      <c r="D90" s="6">
        <v>43418.756967592599</v>
      </c>
      <c r="E90" s="4" t="s">
        <v>33</v>
      </c>
      <c r="F90" s="5" t="s">
        <v>154</v>
      </c>
      <c r="G90" s="2" t="s">
        <v>32</v>
      </c>
      <c r="H90" s="3">
        <v>25362.557000000001</v>
      </c>
      <c r="I90" s="3">
        <v>1.89295913822771</v>
      </c>
      <c r="J90" s="3">
        <v>112.064653452003</v>
      </c>
      <c r="K90" s="5">
        <v>428471.63400000002</v>
      </c>
      <c r="L90" s="5">
        <v>0.83111968865327301</v>
      </c>
      <c r="M90" s="5">
        <v>107.306685609902</v>
      </c>
      <c r="N90" s="55">
        <v>6034290.0939999996</v>
      </c>
      <c r="O90" s="3">
        <v>0.41402058080052001</v>
      </c>
      <c r="P90" s="3" t="s">
        <v>39</v>
      </c>
      <c r="Q90" s="9">
        <v>36557.351000000002</v>
      </c>
      <c r="R90" s="9">
        <v>2.5175210742429002</v>
      </c>
      <c r="S90" s="9" t="s">
        <v>39</v>
      </c>
      <c r="T90" s="3">
        <v>13424.302</v>
      </c>
      <c r="U90" s="3">
        <v>3.6312057324244602</v>
      </c>
      <c r="V90" s="3" t="s">
        <v>39</v>
      </c>
      <c r="W90" s="9">
        <v>418.47800000000001</v>
      </c>
      <c r="X90" s="9">
        <v>20.2620996576286</v>
      </c>
      <c r="Y90" s="9" t="s">
        <v>39</v>
      </c>
      <c r="Z90" s="21">
        <v>12406.432000000001</v>
      </c>
      <c r="AA90" s="21">
        <v>2.8584327028502501</v>
      </c>
      <c r="AB90" s="21" t="s">
        <v>39</v>
      </c>
      <c r="AC90" s="11">
        <v>46746.561000000002</v>
      </c>
      <c r="AD90" s="11">
        <v>2.50482234940577</v>
      </c>
      <c r="AE90" s="11" t="s">
        <v>39</v>
      </c>
      <c r="AF90" s="3">
        <v>458.52800000000002</v>
      </c>
      <c r="AG90" s="3">
        <v>24.976104200448098</v>
      </c>
      <c r="AH90" s="3" t="s">
        <v>39</v>
      </c>
      <c r="AI90" s="5">
        <v>88.1</v>
      </c>
      <c r="AJ90" s="5">
        <v>36.253347935045603</v>
      </c>
      <c r="AK90" s="5" t="s">
        <v>39</v>
      </c>
      <c r="AL90" s="3">
        <v>1109.309</v>
      </c>
      <c r="AM90" s="3">
        <v>8.3141811376203005</v>
      </c>
      <c r="AN90" s="3" t="s">
        <v>39</v>
      </c>
      <c r="AO90" s="5">
        <v>3550.491</v>
      </c>
      <c r="AP90" s="5">
        <v>9.1653684086498703</v>
      </c>
      <c r="AQ90" s="5" t="s">
        <v>39</v>
      </c>
      <c r="AR90" s="3">
        <v>748767.49600000004</v>
      </c>
      <c r="AS90" s="3">
        <v>106.992708559061</v>
      </c>
      <c r="AT90" s="3"/>
      <c r="AU90" s="3">
        <v>0.44813607199255301</v>
      </c>
      <c r="AV90" s="3">
        <v>106.992708559061</v>
      </c>
      <c r="AW90" s="5">
        <v>608127.18000000005</v>
      </c>
      <c r="AX90" s="5"/>
      <c r="AY90" s="5"/>
      <c r="AZ90" s="5">
        <v>1.07049483228451</v>
      </c>
      <c r="BA90" s="5">
        <v>106.18031265923101</v>
      </c>
      <c r="BB90" s="3">
        <v>241386.26800000001</v>
      </c>
      <c r="BC90" s="3"/>
      <c r="BD90" s="3"/>
      <c r="BE90" s="3">
        <v>0.66950957562353097</v>
      </c>
      <c r="BF90" s="3">
        <v>109.986442693523</v>
      </c>
      <c r="BG90" s="5">
        <v>45207.707000000002</v>
      </c>
      <c r="BH90" s="5"/>
      <c r="BI90" s="5"/>
      <c r="BJ90" s="5">
        <v>2.0832312171724299</v>
      </c>
      <c r="BK90" s="5">
        <v>102.84623242016001</v>
      </c>
      <c r="BL90" s="3">
        <v>400155.53</v>
      </c>
      <c r="BM90" s="3"/>
      <c r="BN90" s="3"/>
      <c r="BO90" s="3">
        <v>0.68566902118621398</v>
      </c>
      <c r="BP90" s="3">
        <v>109.350871671807</v>
      </c>
      <c r="BQ90" s="5">
        <v>76585.573999999993</v>
      </c>
      <c r="BR90" s="5"/>
      <c r="BS90" s="5"/>
      <c r="BT90" s="5">
        <v>2.0342494107632501</v>
      </c>
      <c r="BU90" s="5">
        <v>103.57858243321201</v>
      </c>
    </row>
    <row r="91" spans="1:73" x14ac:dyDescent="0.25">
      <c r="A91" s="2"/>
      <c r="B91" s="2" t="b">
        <v>0</v>
      </c>
      <c r="C91" s="2" t="s">
        <v>125</v>
      </c>
      <c r="D91" s="6">
        <v>43418.7605555556</v>
      </c>
      <c r="E91" s="4" t="s">
        <v>33</v>
      </c>
      <c r="F91" s="5" t="s">
        <v>154</v>
      </c>
      <c r="G91" s="2" t="s">
        <v>42</v>
      </c>
      <c r="H91" s="3">
        <v>793.92</v>
      </c>
      <c r="I91" s="3">
        <v>15.852246048962799</v>
      </c>
      <c r="J91" s="3">
        <v>132.93829637234001</v>
      </c>
      <c r="K91" s="5">
        <v>23774.416000000001</v>
      </c>
      <c r="L91" s="5">
        <v>1.6949916797482101</v>
      </c>
      <c r="M91" s="5">
        <v>126.998033940913</v>
      </c>
      <c r="N91" s="55">
        <v>5905051.8439999996</v>
      </c>
      <c r="O91" s="3">
        <v>0.47091772057530701</v>
      </c>
      <c r="P91" s="3" t="s">
        <v>39</v>
      </c>
      <c r="Q91" s="9">
        <v>12664.749</v>
      </c>
      <c r="R91" s="9">
        <v>2.6141917470692801</v>
      </c>
      <c r="S91" s="9" t="s">
        <v>39</v>
      </c>
      <c r="T91" s="3">
        <v>4872.1880000000001</v>
      </c>
      <c r="U91" s="3">
        <v>6.0690409336307303</v>
      </c>
      <c r="V91" s="3" t="s">
        <v>39</v>
      </c>
      <c r="W91" s="9">
        <v>256.29300000000001</v>
      </c>
      <c r="X91" s="9">
        <v>30.3806551573192</v>
      </c>
      <c r="Y91" s="9" t="s">
        <v>39</v>
      </c>
      <c r="Z91" s="21">
        <v>836.96500000000003</v>
      </c>
      <c r="AA91" s="21">
        <v>8.2717365790237203</v>
      </c>
      <c r="AB91" s="21" t="s">
        <v>39</v>
      </c>
      <c r="AC91" s="11">
        <v>624.71900000000005</v>
      </c>
      <c r="AD91" s="11">
        <v>10.901508838066301</v>
      </c>
      <c r="AE91" s="11" t="s">
        <v>39</v>
      </c>
      <c r="AF91" s="3">
        <v>31.035</v>
      </c>
      <c r="AG91" s="3">
        <v>44.212815608344002</v>
      </c>
      <c r="AH91" s="3" t="s">
        <v>39</v>
      </c>
      <c r="AI91" s="5">
        <v>5.0049999999999999</v>
      </c>
      <c r="AJ91" s="5">
        <v>141.42135623730999</v>
      </c>
      <c r="AK91" s="5" t="s">
        <v>39</v>
      </c>
      <c r="AL91" s="3">
        <v>431.50200000000001</v>
      </c>
      <c r="AM91" s="3">
        <v>28.9689879055075</v>
      </c>
      <c r="AN91" s="3" t="s">
        <v>39</v>
      </c>
      <c r="AO91" s="5">
        <v>7.0069999999999997</v>
      </c>
      <c r="AP91" s="5">
        <v>135.52618543578799</v>
      </c>
      <c r="AQ91" s="5" t="s">
        <v>39</v>
      </c>
      <c r="AR91" s="3">
        <v>273.31400000000002</v>
      </c>
      <c r="AS91" s="3">
        <v>3.9054319669761799E-2</v>
      </c>
      <c r="AT91" s="3"/>
      <c r="AU91" s="3">
        <v>39.867721310018503</v>
      </c>
      <c r="AV91" s="3">
        <v>3.9054319669761799E-2</v>
      </c>
      <c r="AW91" s="5">
        <v>231.26499999999999</v>
      </c>
      <c r="AX91" s="5"/>
      <c r="AY91" s="5"/>
      <c r="AZ91" s="5">
        <v>29.8859114849581</v>
      </c>
      <c r="BA91" s="5">
        <v>4.0379366051583099E-2</v>
      </c>
      <c r="BB91" s="3">
        <v>22.024999999999999</v>
      </c>
      <c r="BC91" s="3"/>
      <c r="BD91" s="3"/>
      <c r="BE91" s="3">
        <v>87.831274006329195</v>
      </c>
      <c r="BF91" s="3">
        <v>1.0035580815744001E-2</v>
      </c>
      <c r="BG91" s="5">
        <v>0</v>
      </c>
      <c r="BH91" s="5"/>
      <c r="BI91" s="5"/>
      <c r="BJ91" s="5" t="s">
        <v>46</v>
      </c>
      <c r="BK91" s="5">
        <v>0</v>
      </c>
      <c r="BL91" s="3">
        <v>49.055999999999997</v>
      </c>
      <c r="BM91" s="3"/>
      <c r="BN91" s="3"/>
      <c r="BO91" s="3">
        <v>52.213071701979203</v>
      </c>
      <c r="BP91" s="3">
        <v>1.34055784777788E-2</v>
      </c>
      <c r="BQ91" s="5">
        <v>5.0049999999999999</v>
      </c>
      <c r="BR91" s="5"/>
      <c r="BS91" s="5"/>
      <c r="BT91" s="5">
        <v>169.967317119759</v>
      </c>
      <c r="BU91" s="5">
        <v>6.7690398857391497E-3</v>
      </c>
    </row>
    <row r="92" spans="1:73" x14ac:dyDescent="0.25">
      <c r="A92" s="2"/>
      <c r="B92" s="2" t="b">
        <v>0</v>
      </c>
      <c r="C92" s="2" t="s">
        <v>167</v>
      </c>
      <c r="D92" s="6">
        <v>43418.7641435185</v>
      </c>
      <c r="E92" s="4" t="s">
        <v>33</v>
      </c>
      <c r="F92" s="5" t="s">
        <v>154</v>
      </c>
      <c r="G92" s="2" t="s">
        <v>42</v>
      </c>
      <c r="H92" s="3">
        <v>855.99300000000005</v>
      </c>
      <c r="I92" s="3">
        <v>10.680807471554701</v>
      </c>
      <c r="J92" s="3">
        <v>132.885558825809</v>
      </c>
      <c r="K92" s="5">
        <v>23575.473000000002</v>
      </c>
      <c r="L92" s="5">
        <v>2.42150597179196</v>
      </c>
      <c r="M92" s="5">
        <v>127.007713908396</v>
      </c>
      <c r="N92" s="55">
        <v>5864308.6320000002</v>
      </c>
      <c r="O92" s="3">
        <v>0.46277917607176999</v>
      </c>
      <c r="P92" s="3" t="s">
        <v>39</v>
      </c>
      <c r="Q92" s="9">
        <v>12623.609</v>
      </c>
      <c r="R92" s="9">
        <v>3.6826981505581902</v>
      </c>
      <c r="S92" s="9" t="s">
        <v>39</v>
      </c>
      <c r="T92" s="3">
        <v>4702.9129999999996</v>
      </c>
      <c r="U92" s="3">
        <v>6.9923830350381904</v>
      </c>
      <c r="V92" s="3" t="s">
        <v>39</v>
      </c>
      <c r="W92" s="9">
        <v>254.291</v>
      </c>
      <c r="X92" s="9">
        <v>31.9952035715901</v>
      </c>
      <c r="Y92" s="9" t="s">
        <v>39</v>
      </c>
      <c r="Z92" s="21">
        <v>797.923</v>
      </c>
      <c r="AA92" s="21">
        <v>12.5615724788123</v>
      </c>
      <c r="AB92" s="21" t="s">
        <v>39</v>
      </c>
      <c r="AC92" s="11">
        <v>601.69000000000005</v>
      </c>
      <c r="AD92" s="11">
        <v>16.179420233645899</v>
      </c>
      <c r="AE92" s="11" t="s">
        <v>39</v>
      </c>
      <c r="AF92" s="3">
        <v>26.027999999999999</v>
      </c>
      <c r="AG92" s="3">
        <v>51.923986817892299</v>
      </c>
      <c r="AH92" s="3" t="s">
        <v>39</v>
      </c>
      <c r="AI92" s="5">
        <v>1.0009999999999999</v>
      </c>
      <c r="AJ92" s="5">
        <v>316.22776601683802</v>
      </c>
      <c r="AK92" s="5" t="s">
        <v>39</v>
      </c>
      <c r="AL92" s="3">
        <v>442.51100000000002</v>
      </c>
      <c r="AM92" s="3">
        <v>16.062087196246001</v>
      </c>
      <c r="AN92" s="3" t="s">
        <v>39</v>
      </c>
      <c r="AO92" s="5">
        <v>9.01</v>
      </c>
      <c r="AP92" s="5">
        <v>169.32673222436</v>
      </c>
      <c r="AQ92" s="5" t="s">
        <v>39</v>
      </c>
      <c r="AR92" s="3">
        <v>192.21700000000001</v>
      </c>
      <c r="AS92" s="3">
        <v>2.74662262597694E-2</v>
      </c>
      <c r="AT92" s="3"/>
      <c r="AU92" s="3">
        <v>28.507333831676199</v>
      </c>
      <c r="AV92" s="3">
        <v>2.74662262597694E-2</v>
      </c>
      <c r="AW92" s="5">
        <v>165.18899999999999</v>
      </c>
      <c r="AX92" s="5"/>
      <c r="AY92" s="5"/>
      <c r="AZ92" s="5">
        <v>30.805023594779101</v>
      </c>
      <c r="BA92" s="5">
        <v>2.8842354436231E-2</v>
      </c>
      <c r="BB92" s="3">
        <v>4.0039999999999996</v>
      </c>
      <c r="BC92" s="3"/>
      <c r="BD92" s="3"/>
      <c r="BE92" s="3">
        <v>174.80147469502501</v>
      </c>
      <c r="BF92" s="3">
        <v>1.8244025237793E-3</v>
      </c>
      <c r="BG92" s="5">
        <v>2.0019999999999998</v>
      </c>
      <c r="BH92" s="5"/>
      <c r="BI92" s="5"/>
      <c r="BJ92" s="5">
        <v>316.22776601683802</v>
      </c>
      <c r="BK92" s="5">
        <v>4.5544923856713198E-3</v>
      </c>
      <c r="BL92" s="3">
        <v>17.016999999999999</v>
      </c>
      <c r="BM92" s="3"/>
      <c r="BN92" s="3"/>
      <c r="BO92" s="3">
        <v>73.627385707916005</v>
      </c>
      <c r="BP92" s="3">
        <v>4.65025132412675E-3</v>
      </c>
      <c r="BQ92" s="5">
        <v>4.0039999999999996</v>
      </c>
      <c r="BR92" s="5"/>
      <c r="BS92" s="5"/>
      <c r="BT92" s="5">
        <v>174.80147469502501</v>
      </c>
      <c r="BU92" s="5">
        <v>5.4152319085913198E-3</v>
      </c>
    </row>
    <row r="94" spans="1:73" x14ac:dyDescent="0.25">
      <c r="G94" s="29" t="s">
        <v>371</v>
      </c>
      <c r="H94">
        <f>AVERAGE(H3:H5,H7,H9,H11,H13,H15,H17,H18,H19,H21,H23,H25,H27,H29,H31,H33,H35,H37,H39,H41,H43,H45,H47,H49,H51,H53,H55,H57,H59,H61,H63,H65,H67,H69,H71,H73,H75,H77,H79,H81:H83,H85:H86,H88,H89,H91,H92)</f>
        <v>974.05426000000011</v>
      </c>
      <c r="K94">
        <f>AVERAGE(K3:K5,K7,K9,K11,K13,K15,K17,K18,K19,K21,K23,K25,K27,K29,K31,K33,K35,K37,K39,K41,K43,K45,K47,K49,K51,K53,K55,K57,K59,K61,K63,K65,K67,K69,K71,K73,K75,K77,K79,K81:K83,K85:K86,K88,K89,K91,K92)</f>
        <v>25674.758319999994</v>
      </c>
      <c r="N94">
        <f>AVERAGE(N3:N5,N7,N9,N11,N13,N15,N17,N18,N19,N21,N23,N25,N27,N29,N31,N33,N35,N37,N39,N41,N43,N45,N47,N49,N51,N53,N55,N57,N59,N61,N63,N65,N67,N69,N71,N73,N75,N77,N79,N81:N83,N85:N86,N88,N89,N91,N92)</f>
        <v>5826381.1531400001</v>
      </c>
      <c r="Q94">
        <f>AVERAGE(Q3:Q5,Q7,Q9,Q11,Q13,Q15,Q17,Q18,Q19,Q21,Q23,Q25,Q27,Q29,Q31,Q33,Q35,Q37,Q39,Q41,Q43,Q45,Q47,Q49,Q51,Q53,Q55,Q57,Q59,Q61,Q63,Q65,Q67,Q69,Q71,Q73,Q75,Q77,Q79,Q81:Q83,Q85:Q86,Q88,Q89,Q91,Q92)</f>
        <v>12225.898920000001</v>
      </c>
      <c r="T94">
        <f>AVERAGE(T3:T5,T7,T9,T11,T13,T15,T17,T18,T19,T21,T23,T25,T27,T29,T31,T33,T35,T37,T39,T41,T43,T45,T47,T49,T51,T53,T55,T57,T59,T61,T63,T65,T67,T69,T71,T73,T75,T77,T79,T81:T83,T85:T86,T88,T89,T91,T92)</f>
        <v>4680.9406199999994</v>
      </c>
      <c r="W94">
        <f>AVERAGE(W3:W5,W7,W9,W11,W13,W15,W17,W18,W19,W21,W23,W25,W27,W29,W31,W33,W35,W37,W39,W41,W43,W45,W47,W49,W51,W53,W55,W57,W59,W61,W63,W65,W67,W69,W71,W73,W75,W77,W79,W81:W83,W85:W86,W88,W89,W91,W92)</f>
        <v>270.77008000000001</v>
      </c>
      <c r="Z94">
        <f>AVERAGE(Z3:Z5,Z7,Z9,Z11,Z13,Z15,Z17,Z18,Z19,Z21,Z23,Z25,Z27,Z29,Z31,Z33,Z35,Z37,Z39,Z41,Z43,Z45,Z47,Z49,Z51,Z53,Z55,Z57,Z59,Z61,Z63,Z65,Z67,Z69,Z71,Z73,Z75,Z77,Z79,Z81:Z83,Z85:Z86,Z88,Z89,Z91,Z92)</f>
        <v>861.70086000000026</v>
      </c>
      <c r="AC94">
        <f>AVERAGE(AC3:AC5,AC7,AC9,AC11,AC13,AC15,AC17,AC18,AC19,AC21,AC23,AC25,AC27,AC29,AC31,AC33,AC35,AC37,AC39,AC41,AC43,AC45,AC47,AC49,AC51,AC53,AC55,AC57,AC59,AC61,AC63,AC65,AC67,AC69,AC71,AC73,AC75,AC77,AC79,AC81:AC83,AC85:AC86,AC88,AC89,AC91,AC92)</f>
        <v>776.73041999999987</v>
      </c>
      <c r="AF94">
        <f>AVERAGE(AF3:AF5,AF7,AF9,AF11,AF13,AF15,AF17,AF18,AF19,AF21,AF23,AF25,AF27,AF29,AF31,AF33,AF35,AF37,AF39,AF41,AF43,AF45,AF47,AF49,AF51,AF53,AF55,AF57,AF59,AF61,AF63,AF65,AF67,AF69,AF71,AF73,AF75,AF77,AF79,AF81:AF83,AF85:AF86,AF88,AF89,AF91,AF92)</f>
        <v>63.93318</v>
      </c>
      <c r="AI94">
        <f>AVERAGE(AI3:AI5,AI7,AI9,AI11,AI13,AI15,AI17,AI18,AI19,AI21,AI23,AI25,AI27,AI29,AI31,AI33,AI35,AI37,AI39,AI41,AI43,AI45,AI47,AI49,AI51,AI53,AI55,AI57,AI59,AI61,AI63,AI65,AI67,AI69,AI71,AI73,AI75,AI77,AI79,AI81:AI83,AI85:AI86,AI88,AI89,AI91,AI92)</f>
        <v>15.537379999999995</v>
      </c>
      <c r="AL94">
        <f>AVERAGE(AL3:AL5,AL7,AL9,AL11,AL13,AL15,AL17,AL18,AL19,AL21,AL23,AL25,AL27,AL29,AL31,AL33,AL35,AL37,AL39,AL41,AL43,AL45,AL47,AL49,AL51,AL53,AL55,AL57,AL59,AL61,AL63,AL65,AL67,AL69,AL71,AL73,AL75,AL77,AL79,AL81:AL83,AL85:AL86,AL88,AL89,AL91,AL92)</f>
        <v>476.59444000000002</v>
      </c>
      <c r="AO94">
        <f>AVERAGE(AO3:AO5,AO7,AO9,AO11,AO13,AO15,AO17,AO18,AO19,AO21,AO23,AO25,AO27,AO29,AO31,AO33,AO35,AO37,AO39,AO41,AO43,AO45,AO47,AO49,AO51,AO53,AO55,AO57,AO59,AO61,AO63,AO65,AO67,AO69,AO71,AO73,AO75,AO77,AO79,AO81:AO83,AO85:AO86,AO88,AO89,AO91,AO92)</f>
        <v>17.799839999999996</v>
      </c>
      <c r="AR94">
        <f>AVERAGE(AR3:AR5,AR7,AR9,AR11,AR13,AR15,AR17,AR18,AR19,AR21,AR23,AR25,AR27,AR29,AR31,AR33,AR35,AR37,AR39,AR41,AR43,AR45,AR47,AR49,AR51,AR53,AR55,AR57,AR59,AR61,AR63,AR65,AR67,AR69,AR71,AR73,AR75,AR77,AR79,AR81:AR83,AR85:AR86,AR88,AR89,AR91,AR92)</f>
        <v>292.61670000000004</v>
      </c>
    </row>
  </sheetData>
  <mergeCells count="19">
    <mergeCell ref="A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B1:BF1"/>
    <mergeCell ref="BG1:BK1"/>
    <mergeCell ref="BL1:BP1"/>
    <mergeCell ref="BQ1:BU1"/>
    <mergeCell ref="AI1:AK1"/>
    <mergeCell ref="AL1:AN1"/>
    <mergeCell ref="AO1:AQ1"/>
    <mergeCell ref="AR1:AV1"/>
    <mergeCell ref="AW1:BA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E3:E92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T43"/>
  <sheetViews>
    <sheetView topLeftCell="F1" zoomScale="90" zoomScaleNormal="90" workbookViewId="0">
      <pane xSplit="2" ySplit="2" topLeftCell="DS3" activePane="bottomRight" state="frozen"/>
      <selection activeCell="F1" sqref="F1"/>
      <selection pane="topRight" activeCell="H1" sqref="H1"/>
      <selection pane="bottomLeft" activeCell="F3" sqref="F3"/>
      <selection pane="bottomRight" activeCell="EI9" sqref="EI9"/>
    </sheetView>
  </sheetViews>
  <sheetFormatPr defaultColWidth="9.140625" defaultRowHeight="12.75" x14ac:dyDescent="0.2"/>
  <cols>
    <col min="1" max="1" width="4" style="138" hidden="1" customWidth="1"/>
    <col min="2" max="2" width="4.28515625" style="138" hidden="1" customWidth="1"/>
    <col min="3" max="3" width="11.5703125" style="138" hidden="1" customWidth="1"/>
    <col min="4" max="4" width="21.140625" style="138" hidden="1" customWidth="1"/>
    <col min="5" max="5" width="11" style="138" hidden="1" customWidth="1"/>
    <col min="6" max="6" width="5.85546875" style="138" customWidth="1"/>
    <col min="7" max="7" width="21.42578125" style="138" bestFit="1" customWidth="1"/>
    <col min="8" max="8" width="9.28515625" style="138" hidden="1" customWidth="1"/>
    <col min="9" max="9" width="9.140625" style="138" hidden="1" customWidth="1"/>
    <col min="10" max="10" width="7.140625" style="138" hidden="1" customWidth="1"/>
    <col min="11" max="11" width="9.28515625" style="138" hidden="1" customWidth="1"/>
    <col min="12" max="12" width="8.85546875" style="138" hidden="1" customWidth="1"/>
    <col min="13" max="13" width="12.140625" style="138" hidden="1" customWidth="1"/>
    <col min="14" max="14" width="13" style="138" hidden="1" customWidth="1"/>
    <col min="15" max="15" width="11.5703125" style="138" hidden="1" customWidth="1"/>
    <col min="16" max="16" width="10" style="138" hidden="1" customWidth="1"/>
    <col min="17" max="17" width="11.28515625" style="138" hidden="1" customWidth="1"/>
    <col min="18" max="18" width="6.7109375" style="138" hidden="1" customWidth="1"/>
    <col min="19" max="19" width="7" style="138" hidden="1" customWidth="1"/>
    <col min="20" max="20" width="10.28515625" style="138" hidden="1" customWidth="1"/>
    <col min="21" max="21" width="9.140625" style="138" hidden="1" customWidth="1"/>
    <col min="22" max="22" width="8.5703125" style="138" hidden="1" customWidth="1"/>
    <col min="23" max="23" width="10.28515625" style="138" hidden="1" customWidth="1"/>
    <col min="24" max="24" width="8.85546875" style="138" hidden="1" customWidth="1"/>
    <col min="25" max="25" width="11.7109375" style="138" hidden="1" customWidth="1"/>
    <col min="26" max="26" width="13" style="138" hidden="1" customWidth="1"/>
    <col min="27" max="27" width="11.5703125" style="138" hidden="1" customWidth="1"/>
    <col min="28" max="28" width="10" style="138" hidden="1" customWidth="1"/>
    <col min="29" max="29" width="11.28515625" style="138" hidden="1" customWidth="1"/>
    <col min="30" max="30" width="7.42578125" style="138" hidden="1" customWidth="1"/>
    <col min="31" max="31" width="7" style="138" hidden="1" customWidth="1"/>
    <col min="32" max="32" width="12.140625" style="138" hidden="1" customWidth="1"/>
    <col min="33" max="33" width="9.140625" style="138" hidden="1" customWidth="1"/>
    <col min="34" max="34" width="9.5703125" style="138" hidden="1" customWidth="1"/>
    <col min="35" max="35" width="12.140625" style="138" hidden="1" customWidth="1"/>
    <col min="36" max="36" width="9.28515625" style="138" hidden="1" customWidth="1"/>
    <col min="37" max="37" width="11.7109375" style="138" hidden="1" customWidth="1"/>
    <col min="38" max="38" width="13" style="138" hidden="1" customWidth="1"/>
    <col min="39" max="39" width="11.5703125" style="138" hidden="1" customWidth="1"/>
    <col min="40" max="40" width="10" style="138" hidden="1" customWidth="1"/>
    <col min="41" max="41" width="11.28515625" style="138" hidden="1" customWidth="1"/>
    <col min="42" max="42" width="9.28515625" style="138" hidden="1" customWidth="1"/>
    <col min="43" max="43" width="7" style="138" hidden="1" customWidth="1"/>
    <col min="44" max="44" width="11.42578125" style="138" hidden="1" customWidth="1"/>
    <col min="45" max="45" width="9.140625" style="138" hidden="1" customWidth="1"/>
    <col min="46" max="46" width="9.28515625" style="138" hidden="1" customWidth="1"/>
    <col min="47" max="47" width="11.42578125" style="138" hidden="1" customWidth="1"/>
    <col min="48" max="48" width="10.28515625" style="138" hidden="1" customWidth="1"/>
    <col min="49" max="49" width="11.7109375" style="138" hidden="1" customWidth="1"/>
    <col min="50" max="50" width="13" style="138" hidden="1" customWidth="1"/>
    <col min="51" max="51" width="11.5703125" style="138" hidden="1" customWidth="1"/>
    <col min="52" max="52" width="10" style="138" hidden="1" customWidth="1"/>
    <col min="53" max="53" width="11.28515625" style="138" hidden="1" customWidth="1"/>
    <col min="54" max="54" width="9.28515625" style="138" hidden="1" customWidth="1"/>
    <col min="55" max="55" width="7" style="138" hidden="1" customWidth="1"/>
    <col min="56" max="56" width="11.42578125" style="138" bestFit="1" customWidth="1"/>
    <col min="57" max="57" width="9.140625" style="138" bestFit="1" customWidth="1"/>
    <col min="58" max="58" width="8.85546875" style="138" bestFit="1" customWidth="1"/>
    <col min="59" max="59" width="11.42578125" style="138" bestFit="1" customWidth="1"/>
    <col min="60" max="60" width="10.28515625" style="138" bestFit="1" customWidth="1"/>
    <col min="61" max="61" width="11.7109375" style="138" bestFit="1" customWidth="1"/>
    <col min="62" max="62" width="13" style="138" bestFit="1" customWidth="1"/>
    <col min="63" max="63" width="11.5703125" style="138" bestFit="1" customWidth="1"/>
    <col min="64" max="64" width="10" style="138" bestFit="1" customWidth="1"/>
    <col min="65" max="65" width="11.28515625" style="138" bestFit="1" customWidth="1"/>
    <col min="66" max="66" width="9.28515625" style="138" bestFit="1" customWidth="1"/>
    <col min="67" max="67" width="8.42578125" style="138" bestFit="1" customWidth="1"/>
    <col min="68" max="68" width="11" style="138" bestFit="1" customWidth="1"/>
    <col min="69" max="69" width="9.140625" style="138" bestFit="1" customWidth="1"/>
    <col min="70" max="70" width="8.85546875" style="138" bestFit="1" customWidth="1"/>
    <col min="71" max="71" width="11" style="138" bestFit="1" customWidth="1"/>
    <col min="72" max="72" width="10" style="138" bestFit="1" customWidth="1"/>
    <col min="73" max="73" width="11.7109375" style="138" bestFit="1" customWidth="1"/>
    <col min="74" max="74" width="13" style="138" bestFit="1" customWidth="1"/>
    <col min="75" max="75" width="11.5703125" style="138" bestFit="1" customWidth="1"/>
    <col min="76" max="76" width="10" style="138" bestFit="1" customWidth="1"/>
    <col min="77" max="77" width="11.28515625" style="138" bestFit="1" customWidth="1"/>
    <col min="78" max="78" width="9.5703125" style="138" bestFit="1" customWidth="1"/>
    <col min="79" max="79" width="7" style="138" bestFit="1" customWidth="1"/>
    <col min="80" max="80" width="10.28515625" style="138" bestFit="1" customWidth="1"/>
    <col min="81" max="81" width="9.140625" style="138" bestFit="1" customWidth="1"/>
    <col min="82" max="82" width="8.140625" style="138" bestFit="1" customWidth="1"/>
    <col min="83" max="83" width="10.28515625" style="138" bestFit="1" customWidth="1"/>
    <col min="84" max="84" width="9.28515625" style="138" bestFit="1" customWidth="1"/>
    <col min="85" max="85" width="11.7109375" style="138" bestFit="1" customWidth="1"/>
    <col min="86" max="86" width="13" style="138" bestFit="1" customWidth="1"/>
    <col min="87" max="87" width="11.5703125" style="138" bestFit="1" customWidth="1"/>
    <col min="88" max="88" width="10" style="138" bestFit="1" customWidth="1"/>
    <col min="89" max="89" width="11.28515625" style="138" bestFit="1" customWidth="1"/>
    <col min="90" max="90" width="8.85546875" style="138" bestFit="1" customWidth="1"/>
    <col min="91" max="91" width="7" style="138" bestFit="1" customWidth="1"/>
    <col min="92" max="92" width="12.42578125" style="138" bestFit="1" customWidth="1"/>
    <col min="93" max="93" width="9.140625" style="138" bestFit="1" customWidth="1"/>
    <col min="94" max="94" width="9.5703125" style="138" bestFit="1" customWidth="1"/>
    <col min="95" max="95" width="12.140625" style="138" bestFit="1" customWidth="1"/>
    <col min="96" max="96" width="11.42578125" style="138" bestFit="1" customWidth="1"/>
    <col min="97" max="97" width="11.7109375" style="138" bestFit="1" customWidth="1"/>
    <col min="98" max="98" width="13" style="138" bestFit="1" customWidth="1"/>
    <col min="99" max="99" width="11.5703125" style="138" bestFit="1" customWidth="1"/>
    <col min="100" max="100" width="10" style="138" bestFit="1" customWidth="1"/>
    <col min="101" max="101" width="11.28515625" style="138" bestFit="1" customWidth="1"/>
    <col min="102" max="102" width="10" style="138" bestFit="1" customWidth="1"/>
    <col min="103" max="103" width="7" style="138" bestFit="1" customWidth="1"/>
    <col min="104" max="104" width="11" style="138" bestFit="1" customWidth="1"/>
    <col min="105" max="105" width="9.140625" style="138" bestFit="1" customWidth="1"/>
    <col min="106" max="106" width="8.140625" style="138" bestFit="1" customWidth="1"/>
    <col min="107" max="108" width="11" style="138" bestFit="1" customWidth="1"/>
    <col min="109" max="109" width="11.7109375" style="138" bestFit="1" customWidth="1"/>
    <col min="110" max="110" width="13" style="138" bestFit="1" customWidth="1"/>
    <col min="111" max="111" width="11.5703125" style="138" bestFit="1" customWidth="1"/>
    <col min="112" max="112" width="10" style="138" bestFit="1" customWidth="1"/>
    <col min="113" max="113" width="11.28515625" style="138" bestFit="1" customWidth="1"/>
    <col min="114" max="114" width="9.5703125" style="138" bestFit="1" customWidth="1"/>
    <col min="115" max="115" width="7" style="138" bestFit="1" customWidth="1"/>
    <col min="116" max="116" width="11" style="138" bestFit="1" customWidth="1"/>
    <col min="117" max="117" width="9.140625" style="138" bestFit="1" customWidth="1"/>
    <col min="118" max="118" width="8.140625" style="138" bestFit="1" customWidth="1"/>
    <col min="119" max="121" width="12.42578125" style="138" bestFit="1" customWidth="1"/>
    <col min="122" max="122" width="13" style="138" bestFit="1" customWidth="1"/>
    <col min="123" max="123" width="11.5703125" style="138" bestFit="1" customWidth="1"/>
    <col min="124" max="124" width="10" style="138" bestFit="1" customWidth="1"/>
    <col min="125" max="125" width="11.28515625" style="138" bestFit="1" customWidth="1"/>
    <col min="126" max="126" width="8.85546875" style="138" bestFit="1" customWidth="1"/>
    <col min="127" max="127" width="7" style="138" bestFit="1" customWidth="1"/>
    <col min="128" max="128" width="11.42578125" style="138" bestFit="1" customWidth="1"/>
    <col min="129" max="129" width="9.140625" style="138" bestFit="1" customWidth="1"/>
    <col min="130" max="130" width="9.28515625" style="138" bestFit="1" customWidth="1"/>
    <col min="131" max="131" width="10.7109375" style="138" bestFit="1" customWidth="1"/>
    <col min="132" max="132" width="10" style="138" bestFit="1" customWidth="1"/>
    <col min="133" max="133" width="11.7109375" style="138" bestFit="1" customWidth="1"/>
    <col min="134" max="134" width="13" style="138" bestFit="1" customWidth="1"/>
    <col min="135" max="135" width="11.5703125" style="138" bestFit="1" customWidth="1"/>
    <col min="136" max="136" width="10" style="138" bestFit="1" customWidth="1"/>
    <col min="137" max="137" width="11.28515625" style="138" bestFit="1" customWidth="1"/>
    <col min="138" max="138" width="9.28515625" style="138" bestFit="1" customWidth="1"/>
    <col min="139" max="139" width="7" style="138" bestFit="1" customWidth="1"/>
    <col min="140" max="140" width="10.28515625" style="138" bestFit="1" customWidth="1"/>
    <col min="141" max="141" width="9.140625" style="138" bestFit="1" customWidth="1"/>
    <col min="142" max="142" width="8.140625" style="138" bestFit="1" customWidth="1"/>
    <col min="143" max="143" width="10.28515625" style="138" bestFit="1" customWidth="1"/>
    <col min="144" max="144" width="11" style="138" bestFit="1" customWidth="1"/>
    <col min="145" max="145" width="11.7109375" style="138" bestFit="1" customWidth="1"/>
    <col min="146" max="146" width="13" style="138" bestFit="1" customWidth="1"/>
    <col min="147" max="147" width="11.5703125" style="138" bestFit="1" customWidth="1"/>
    <col min="148" max="148" width="10" style="138" bestFit="1" customWidth="1"/>
    <col min="149" max="149" width="11.28515625" style="138" bestFit="1" customWidth="1"/>
    <col min="150" max="150" width="9.28515625" style="138" bestFit="1" customWidth="1"/>
    <col min="151" max="151" width="7" style="138" bestFit="1" customWidth="1"/>
    <col min="152" max="152" width="10.28515625" style="138" bestFit="1" customWidth="1"/>
    <col min="153" max="153" width="9.140625" style="138" bestFit="1" customWidth="1"/>
    <col min="154" max="154" width="15.5703125" style="138" bestFit="1" customWidth="1"/>
    <col min="155" max="155" width="9.28515625" style="138" bestFit="1" customWidth="1"/>
    <col min="156" max="156" width="9.140625" style="138" bestFit="1" customWidth="1"/>
    <col min="157" max="157" width="15.5703125" style="138" bestFit="1" customWidth="1"/>
    <col min="158" max="158" width="10.28515625" style="138" customWidth="1"/>
    <col min="159" max="159" width="9.140625" style="138" bestFit="1" customWidth="1"/>
    <col min="160" max="160" width="15.5703125" style="138" bestFit="1" customWidth="1"/>
    <col min="161" max="161" width="10" style="138" bestFit="1" customWidth="1"/>
    <col min="162" max="162" width="9.140625" style="138" bestFit="1" customWidth="1"/>
    <col min="163" max="163" width="15.5703125" style="138" bestFit="1" customWidth="1"/>
    <col min="164" max="164" width="9.140625" style="138"/>
    <col min="165" max="166" width="11.7109375" style="138" bestFit="1" customWidth="1"/>
    <col min="167" max="168" width="11.5703125" style="138" bestFit="1" customWidth="1"/>
    <col min="169" max="170" width="13" style="138" bestFit="1" customWidth="1"/>
    <col min="171" max="171" width="9.140625" style="138"/>
    <col min="172" max="173" width="25.85546875" style="138" bestFit="1" customWidth="1"/>
    <col min="174" max="175" width="25.5703125" style="138" bestFit="1" customWidth="1"/>
    <col min="176" max="16384" width="9.140625" style="138"/>
  </cols>
  <sheetData>
    <row r="1" spans="1:176" s="132" customFormat="1" ht="18" customHeight="1" x14ac:dyDescent="0.2">
      <c r="A1" s="276" t="s">
        <v>33</v>
      </c>
      <c r="B1" s="276"/>
      <c r="C1" s="276"/>
      <c r="D1" s="276"/>
      <c r="E1" s="276"/>
      <c r="F1" s="276"/>
      <c r="G1" s="276"/>
      <c r="H1" s="277" t="s">
        <v>182</v>
      </c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 t="s">
        <v>6</v>
      </c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 t="s">
        <v>58</v>
      </c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8" t="s">
        <v>128</v>
      </c>
      <c r="AS1" s="278"/>
      <c r="AT1" s="278"/>
      <c r="AU1" s="278"/>
      <c r="AV1" s="278"/>
      <c r="AW1" s="278"/>
      <c r="AX1" s="278"/>
      <c r="AY1" s="278"/>
      <c r="AZ1" s="278"/>
      <c r="BA1" s="278"/>
      <c r="BB1" s="278"/>
      <c r="BC1" s="278"/>
      <c r="BD1" s="276" t="s">
        <v>25</v>
      </c>
      <c r="BE1" s="276"/>
      <c r="BF1" s="276"/>
      <c r="BG1" s="276"/>
      <c r="BH1" s="276"/>
      <c r="BI1" s="276"/>
      <c r="BJ1" s="276"/>
      <c r="BK1" s="276"/>
      <c r="BL1" s="276"/>
      <c r="BM1" s="276"/>
      <c r="BN1" s="276"/>
      <c r="BO1" s="276"/>
      <c r="BP1" s="279" t="s">
        <v>65</v>
      </c>
      <c r="BQ1" s="279"/>
      <c r="BR1" s="279"/>
      <c r="BS1" s="279"/>
      <c r="BT1" s="279"/>
      <c r="BU1" s="279"/>
      <c r="BV1" s="279"/>
      <c r="BW1" s="279"/>
      <c r="BX1" s="279"/>
      <c r="BY1" s="279"/>
      <c r="BZ1" s="279"/>
      <c r="CA1" s="279"/>
      <c r="CB1" s="280" t="s">
        <v>45</v>
      </c>
      <c r="CC1" s="280"/>
      <c r="CD1" s="280"/>
      <c r="CE1" s="280"/>
      <c r="CF1" s="280"/>
      <c r="CG1" s="280"/>
      <c r="CH1" s="280"/>
      <c r="CI1" s="280"/>
      <c r="CJ1" s="280"/>
      <c r="CK1" s="280"/>
      <c r="CL1" s="280"/>
      <c r="CM1" s="280"/>
      <c r="CN1" s="281" t="s">
        <v>54</v>
      </c>
      <c r="CO1" s="281"/>
      <c r="CP1" s="281"/>
      <c r="CQ1" s="281"/>
      <c r="CR1" s="281"/>
      <c r="CS1" s="281"/>
      <c r="CT1" s="281"/>
      <c r="CU1" s="281"/>
      <c r="CV1" s="281"/>
      <c r="CW1" s="281"/>
      <c r="CX1" s="281"/>
      <c r="CY1" s="281"/>
      <c r="CZ1" s="276" t="s">
        <v>119</v>
      </c>
      <c r="DA1" s="276"/>
      <c r="DB1" s="276"/>
      <c r="DC1" s="276"/>
      <c r="DD1" s="276"/>
      <c r="DE1" s="276"/>
      <c r="DF1" s="276"/>
      <c r="DG1" s="276"/>
      <c r="DH1" s="276"/>
      <c r="DI1" s="276"/>
      <c r="DJ1" s="276"/>
      <c r="DK1" s="276"/>
      <c r="DL1" s="276" t="s">
        <v>15</v>
      </c>
      <c r="DM1" s="276"/>
      <c r="DN1" s="276"/>
      <c r="DO1" s="276"/>
      <c r="DP1" s="276"/>
      <c r="DQ1" s="276"/>
      <c r="DR1" s="276"/>
      <c r="DS1" s="276"/>
      <c r="DT1" s="276"/>
      <c r="DU1" s="276"/>
      <c r="DV1" s="276"/>
      <c r="DW1" s="276"/>
      <c r="DX1" s="276" t="s">
        <v>20</v>
      </c>
      <c r="DY1" s="276"/>
      <c r="DZ1" s="276"/>
      <c r="EA1" s="276"/>
      <c r="EB1" s="276"/>
      <c r="EC1" s="276"/>
      <c r="ED1" s="276"/>
      <c r="EE1" s="276"/>
      <c r="EF1" s="276"/>
      <c r="EG1" s="276"/>
      <c r="EH1" s="276"/>
      <c r="EI1" s="276"/>
      <c r="EJ1" s="276" t="s">
        <v>50</v>
      </c>
      <c r="EK1" s="276"/>
      <c r="EL1" s="276"/>
      <c r="EM1" s="276"/>
      <c r="EN1" s="276"/>
      <c r="EO1" s="276"/>
      <c r="EP1" s="276"/>
      <c r="EQ1" s="276"/>
      <c r="ER1" s="276"/>
      <c r="ES1" s="276"/>
      <c r="ET1" s="276"/>
      <c r="EU1" s="276"/>
      <c r="EV1" s="276" t="s">
        <v>91</v>
      </c>
      <c r="EW1" s="276"/>
      <c r="EX1" s="276"/>
      <c r="EY1" s="276" t="s">
        <v>12</v>
      </c>
      <c r="EZ1" s="276"/>
      <c r="FA1" s="276"/>
      <c r="FB1" s="276" t="s">
        <v>156</v>
      </c>
      <c r="FC1" s="276"/>
      <c r="FD1" s="276"/>
      <c r="FE1" s="276" t="s">
        <v>59</v>
      </c>
      <c r="FF1" s="276"/>
      <c r="FG1" s="276"/>
      <c r="FH1" s="209"/>
      <c r="FI1" s="282" t="s">
        <v>370</v>
      </c>
      <c r="FJ1" s="283"/>
      <c r="FK1" s="283"/>
      <c r="FL1" s="284"/>
      <c r="FM1" s="282" t="s">
        <v>285</v>
      </c>
      <c r="FN1" s="284"/>
      <c r="FO1" s="229"/>
      <c r="FP1" s="282" t="s">
        <v>279</v>
      </c>
      <c r="FQ1" s="283"/>
      <c r="FR1" s="283"/>
      <c r="FS1" s="284"/>
      <c r="FT1" s="213"/>
    </row>
    <row r="2" spans="1:176" s="132" customFormat="1" ht="18" customHeight="1" x14ac:dyDescent="0.2">
      <c r="A2" s="114" t="s">
        <v>154</v>
      </c>
      <c r="B2" s="114" t="s">
        <v>183</v>
      </c>
      <c r="C2" s="114" t="s">
        <v>70</v>
      </c>
      <c r="D2" s="114" t="s">
        <v>92</v>
      </c>
      <c r="E2" s="114" t="s">
        <v>89</v>
      </c>
      <c r="F2" s="114" t="s">
        <v>34</v>
      </c>
      <c r="G2" s="114" t="s">
        <v>142</v>
      </c>
      <c r="H2" s="255" t="s">
        <v>136</v>
      </c>
      <c r="I2" s="255" t="s">
        <v>133</v>
      </c>
      <c r="J2" s="255" t="s">
        <v>323</v>
      </c>
      <c r="K2" s="255" t="s">
        <v>188</v>
      </c>
      <c r="L2" s="255" t="s">
        <v>324</v>
      </c>
      <c r="M2" s="255" t="s">
        <v>322</v>
      </c>
      <c r="N2" s="255" t="s">
        <v>325</v>
      </c>
      <c r="O2" s="255" t="s">
        <v>166</v>
      </c>
      <c r="P2" s="255" t="s">
        <v>318</v>
      </c>
      <c r="Q2" s="255" t="s">
        <v>326</v>
      </c>
      <c r="R2" s="255" t="s">
        <v>231</v>
      </c>
      <c r="S2" s="255" t="s">
        <v>327</v>
      </c>
      <c r="T2" s="255" t="s">
        <v>136</v>
      </c>
      <c r="U2" s="255" t="s">
        <v>133</v>
      </c>
      <c r="V2" s="255" t="s">
        <v>323</v>
      </c>
      <c r="W2" s="255" t="s">
        <v>188</v>
      </c>
      <c r="X2" s="255" t="s">
        <v>324</v>
      </c>
      <c r="Y2" s="255" t="s">
        <v>321</v>
      </c>
      <c r="Z2" s="255" t="s">
        <v>325</v>
      </c>
      <c r="AA2" s="255" t="s">
        <v>166</v>
      </c>
      <c r="AB2" s="255" t="s">
        <v>318</v>
      </c>
      <c r="AC2" s="255" t="s">
        <v>326</v>
      </c>
      <c r="AD2" s="255" t="s">
        <v>231</v>
      </c>
      <c r="AE2" s="255" t="s">
        <v>327</v>
      </c>
      <c r="AF2" s="255" t="s">
        <v>136</v>
      </c>
      <c r="AG2" s="255" t="s">
        <v>133</v>
      </c>
      <c r="AH2" s="255" t="s">
        <v>323</v>
      </c>
      <c r="AI2" s="255" t="s">
        <v>188</v>
      </c>
      <c r="AJ2" s="255" t="s">
        <v>324</v>
      </c>
      <c r="AK2" s="255" t="s">
        <v>321</v>
      </c>
      <c r="AL2" s="255" t="s">
        <v>325</v>
      </c>
      <c r="AM2" s="255" t="s">
        <v>166</v>
      </c>
      <c r="AN2" s="255" t="s">
        <v>318</v>
      </c>
      <c r="AO2" s="255" t="s">
        <v>326</v>
      </c>
      <c r="AP2" s="255" t="s">
        <v>231</v>
      </c>
      <c r="AQ2" s="255" t="s">
        <v>327</v>
      </c>
      <c r="AR2" s="256" t="s">
        <v>136</v>
      </c>
      <c r="AS2" s="256" t="s">
        <v>133</v>
      </c>
      <c r="AT2" s="255" t="s">
        <v>323</v>
      </c>
      <c r="AU2" s="255" t="s">
        <v>188</v>
      </c>
      <c r="AV2" s="255" t="s">
        <v>324</v>
      </c>
      <c r="AW2" s="255" t="s">
        <v>321</v>
      </c>
      <c r="AX2" s="255" t="s">
        <v>325</v>
      </c>
      <c r="AY2" s="256" t="s">
        <v>166</v>
      </c>
      <c r="AZ2" s="255" t="s">
        <v>318</v>
      </c>
      <c r="BA2" s="255" t="s">
        <v>326</v>
      </c>
      <c r="BB2" s="255" t="s">
        <v>231</v>
      </c>
      <c r="BC2" s="255" t="s">
        <v>327</v>
      </c>
      <c r="BD2" s="114" t="s">
        <v>136</v>
      </c>
      <c r="BE2" s="114" t="s">
        <v>133</v>
      </c>
      <c r="BF2" s="114" t="s">
        <v>323</v>
      </c>
      <c r="BG2" s="114" t="s">
        <v>188</v>
      </c>
      <c r="BH2" s="114" t="s">
        <v>324</v>
      </c>
      <c r="BI2" s="114" t="s">
        <v>321</v>
      </c>
      <c r="BJ2" s="114" t="s">
        <v>325</v>
      </c>
      <c r="BK2" s="114" t="s">
        <v>166</v>
      </c>
      <c r="BL2" s="114" t="s">
        <v>318</v>
      </c>
      <c r="BM2" s="114" t="s">
        <v>326</v>
      </c>
      <c r="BN2" s="114" t="s">
        <v>231</v>
      </c>
      <c r="BO2" s="114"/>
      <c r="BP2" s="115" t="s">
        <v>136</v>
      </c>
      <c r="BQ2" s="115" t="s">
        <v>133</v>
      </c>
      <c r="BR2" s="114" t="s">
        <v>323</v>
      </c>
      <c r="BS2" s="114" t="s">
        <v>188</v>
      </c>
      <c r="BT2" s="114" t="s">
        <v>324</v>
      </c>
      <c r="BU2" s="114" t="s">
        <v>321</v>
      </c>
      <c r="BV2" s="114" t="s">
        <v>325</v>
      </c>
      <c r="BW2" s="115" t="s">
        <v>166</v>
      </c>
      <c r="BX2" s="114" t="s">
        <v>318</v>
      </c>
      <c r="BY2" s="114" t="s">
        <v>326</v>
      </c>
      <c r="BZ2" s="114" t="s">
        <v>231</v>
      </c>
      <c r="CA2" s="114" t="s">
        <v>327</v>
      </c>
      <c r="CB2" s="116" t="s">
        <v>136</v>
      </c>
      <c r="CC2" s="116" t="s">
        <v>133</v>
      </c>
      <c r="CD2" s="114" t="s">
        <v>323</v>
      </c>
      <c r="CE2" s="114" t="s">
        <v>188</v>
      </c>
      <c r="CF2" s="114" t="s">
        <v>324</v>
      </c>
      <c r="CG2" s="114" t="s">
        <v>321</v>
      </c>
      <c r="CH2" s="114" t="s">
        <v>325</v>
      </c>
      <c r="CI2" s="116" t="s">
        <v>166</v>
      </c>
      <c r="CJ2" s="114" t="s">
        <v>318</v>
      </c>
      <c r="CK2" s="114" t="s">
        <v>326</v>
      </c>
      <c r="CL2" s="114" t="s">
        <v>231</v>
      </c>
      <c r="CM2" s="114" t="s">
        <v>327</v>
      </c>
      <c r="CN2" s="117" t="s">
        <v>136</v>
      </c>
      <c r="CO2" s="117" t="s">
        <v>133</v>
      </c>
      <c r="CP2" s="114" t="s">
        <v>323</v>
      </c>
      <c r="CQ2" s="114" t="s">
        <v>188</v>
      </c>
      <c r="CR2" s="114" t="s">
        <v>324</v>
      </c>
      <c r="CS2" s="114" t="s">
        <v>321</v>
      </c>
      <c r="CT2" s="114" t="s">
        <v>325</v>
      </c>
      <c r="CU2" s="117" t="s">
        <v>166</v>
      </c>
      <c r="CV2" s="114" t="s">
        <v>318</v>
      </c>
      <c r="CW2" s="114" t="s">
        <v>326</v>
      </c>
      <c r="CX2" s="114" t="s">
        <v>231</v>
      </c>
      <c r="CY2" s="114" t="s">
        <v>327</v>
      </c>
      <c r="CZ2" s="114" t="s">
        <v>136</v>
      </c>
      <c r="DA2" s="114" t="s">
        <v>133</v>
      </c>
      <c r="DB2" s="114" t="s">
        <v>323</v>
      </c>
      <c r="DC2" s="114" t="s">
        <v>188</v>
      </c>
      <c r="DD2" s="114" t="s">
        <v>324</v>
      </c>
      <c r="DE2" s="114" t="s">
        <v>321</v>
      </c>
      <c r="DF2" s="114" t="s">
        <v>325</v>
      </c>
      <c r="DG2" s="114" t="s">
        <v>166</v>
      </c>
      <c r="DH2" s="114" t="s">
        <v>318</v>
      </c>
      <c r="DI2" s="114" t="s">
        <v>326</v>
      </c>
      <c r="DJ2" s="114" t="s">
        <v>231</v>
      </c>
      <c r="DK2" s="114" t="s">
        <v>327</v>
      </c>
      <c r="DL2" s="114" t="s">
        <v>136</v>
      </c>
      <c r="DM2" s="114" t="s">
        <v>133</v>
      </c>
      <c r="DN2" s="114" t="s">
        <v>323</v>
      </c>
      <c r="DO2" s="114" t="s">
        <v>188</v>
      </c>
      <c r="DP2" s="114" t="s">
        <v>324</v>
      </c>
      <c r="DQ2" s="114" t="s">
        <v>321</v>
      </c>
      <c r="DR2" s="114" t="s">
        <v>325</v>
      </c>
      <c r="DS2" s="114" t="s">
        <v>166</v>
      </c>
      <c r="DT2" s="114" t="s">
        <v>318</v>
      </c>
      <c r="DU2" s="114" t="s">
        <v>326</v>
      </c>
      <c r="DV2" s="114" t="s">
        <v>231</v>
      </c>
      <c r="DW2" s="114" t="s">
        <v>327</v>
      </c>
      <c r="DX2" s="114" t="s">
        <v>136</v>
      </c>
      <c r="DY2" s="114" t="s">
        <v>133</v>
      </c>
      <c r="DZ2" s="114" t="s">
        <v>323</v>
      </c>
      <c r="EA2" s="114" t="s">
        <v>188</v>
      </c>
      <c r="EB2" s="114" t="s">
        <v>324</v>
      </c>
      <c r="EC2" s="114" t="s">
        <v>321</v>
      </c>
      <c r="ED2" s="114" t="s">
        <v>325</v>
      </c>
      <c r="EE2" s="114" t="s">
        <v>166</v>
      </c>
      <c r="EF2" s="114" t="s">
        <v>318</v>
      </c>
      <c r="EG2" s="114" t="s">
        <v>326</v>
      </c>
      <c r="EH2" s="114" t="s">
        <v>231</v>
      </c>
      <c r="EI2" s="114" t="s">
        <v>327</v>
      </c>
      <c r="EJ2" s="114" t="s">
        <v>136</v>
      </c>
      <c r="EK2" s="114" t="s">
        <v>133</v>
      </c>
      <c r="EL2" s="114" t="s">
        <v>323</v>
      </c>
      <c r="EM2" s="114" t="s">
        <v>188</v>
      </c>
      <c r="EN2" s="114" t="s">
        <v>324</v>
      </c>
      <c r="EO2" s="114" t="s">
        <v>321</v>
      </c>
      <c r="EP2" s="114" t="s">
        <v>325</v>
      </c>
      <c r="EQ2" s="114" t="s">
        <v>166</v>
      </c>
      <c r="ER2" s="114" t="s">
        <v>318</v>
      </c>
      <c r="ES2" s="114" t="s">
        <v>326</v>
      </c>
      <c r="ET2" s="114" t="s">
        <v>231</v>
      </c>
      <c r="EU2" s="114" t="s">
        <v>327</v>
      </c>
      <c r="EV2" s="114" t="s">
        <v>136</v>
      </c>
      <c r="EW2" s="114" t="s">
        <v>133</v>
      </c>
      <c r="EX2" s="114" t="s">
        <v>131</v>
      </c>
      <c r="EY2" s="114" t="s">
        <v>136</v>
      </c>
      <c r="EZ2" s="114" t="s">
        <v>133</v>
      </c>
      <c r="FA2" s="114" t="s">
        <v>131</v>
      </c>
      <c r="FB2" s="114" t="s">
        <v>136</v>
      </c>
      <c r="FC2" s="114" t="s">
        <v>133</v>
      </c>
      <c r="FD2" s="114" t="s">
        <v>131</v>
      </c>
      <c r="FE2" s="114" t="s">
        <v>136</v>
      </c>
      <c r="FF2" s="114" t="s">
        <v>133</v>
      </c>
      <c r="FG2" s="114" t="s">
        <v>131</v>
      </c>
      <c r="FH2" s="209"/>
      <c r="FI2" s="214" t="s">
        <v>283</v>
      </c>
      <c r="FJ2" s="202" t="s">
        <v>283</v>
      </c>
      <c r="FK2" s="202" t="s">
        <v>284</v>
      </c>
      <c r="FL2" s="215" t="s">
        <v>284</v>
      </c>
      <c r="FM2" s="223" t="s">
        <v>285</v>
      </c>
      <c r="FN2" s="224" t="s">
        <v>286</v>
      </c>
      <c r="FO2" s="229"/>
      <c r="FP2" s="223" t="s">
        <v>316</v>
      </c>
      <c r="FQ2" s="132" t="s">
        <v>368</v>
      </c>
      <c r="FR2" s="132" t="s">
        <v>317</v>
      </c>
      <c r="FS2" s="224" t="s">
        <v>369</v>
      </c>
      <c r="FT2" s="213"/>
    </row>
    <row r="3" spans="1:176" s="134" customFormat="1" x14ac:dyDescent="0.2">
      <c r="A3" s="2"/>
      <c r="B3" s="2" t="b">
        <v>0</v>
      </c>
      <c r="C3" s="2" t="s">
        <v>162</v>
      </c>
      <c r="D3" s="6">
        <v>43418.451365740701</v>
      </c>
      <c r="E3" s="4" t="s">
        <v>33</v>
      </c>
      <c r="F3" s="5" t="s">
        <v>154</v>
      </c>
      <c r="G3" s="2" t="s">
        <v>372</v>
      </c>
      <c r="H3" s="257">
        <v>3021.701</v>
      </c>
      <c r="I3" s="257">
        <v>3.8321309170434801</v>
      </c>
      <c r="J3" s="257">
        <f>H3*(I3/100)</f>
        <v>115.79553824161202</v>
      </c>
      <c r="K3" s="257">
        <f>H3-H$3</f>
        <v>0</v>
      </c>
      <c r="L3" s="257">
        <f>SQRT((J3^2)+(J$3^2))</f>
        <v>163.75962064358009</v>
      </c>
      <c r="M3" s="257">
        <f>K3*$FP3</f>
        <v>0</v>
      </c>
      <c r="N3" s="258" t="e">
        <f>M3*SQRT(((L3/K3)^2)+(($FQ3/$FP3)^2))</f>
        <v>#DIV/0!</v>
      </c>
      <c r="O3" s="257">
        <v>0</v>
      </c>
      <c r="P3" s="257">
        <v>0</v>
      </c>
      <c r="Q3" s="257"/>
      <c r="R3" s="257">
        <v>264.54000000000002</v>
      </c>
      <c r="S3" s="259">
        <f>R3*SQRT(((Q4/P4)^2)+((Q5/P5)^2)+((Q6/P6)^2)+((Q7/P7)^2)+((Q8/P8)^2))</f>
        <v>0.65387919829378227</v>
      </c>
      <c r="T3" s="257">
        <v>57360.595999999998</v>
      </c>
      <c r="U3" s="257">
        <v>1.3032097895650501</v>
      </c>
      <c r="V3" s="257">
        <f>T3*(U3/100)</f>
        <v>747.52890242485853</v>
      </c>
      <c r="W3" s="257">
        <f>T3-T$3</f>
        <v>0</v>
      </c>
      <c r="X3" s="257">
        <f>SQRT((V3^2)+(V$3^2))</f>
        <v>1057.1655120751088</v>
      </c>
      <c r="Y3" s="257">
        <f>W3*$FP3</f>
        <v>0</v>
      </c>
      <c r="Z3" s="258" t="e">
        <f>Y3*SQRT(((X3/W3)^2)+(($FQ3/$FP3)^2))</f>
        <v>#DIV/0!</v>
      </c>
      <c r="AA3" s="257">
        <v>0</v>
      </c>
      <c r="AB3" s="257">
        <v>0</v>
      </c>
      <c r="AC3" s="257"/>
      <c r="AD3" s="257">
        <v>3428.8</v>
      </c>
      <c r="AE3" s="259">
        <f>AD3*SQRT(((AC4/AB4)^2)+((AC5/AB5)^2)+((AC6/AB6)^2)+((AC7/AB7)^2)+((AC8/AB8)^2))</f>
        <v>8.4751681980408282</v>
      </c>
      <c r="AF3" s="257">
        <v>6044160.2120000003</v>
      </c>
      <c r="AG3" s="257">
        <v>0.66298653641040195</v>
      </c>
      <c r="AH3" s="257">
        <f>AF3*(AG3/100)</f>
        <v>40071.968444634411</v>
      </c>
      <c r="AI3" s="257">
        <f>AF3-AF$3</f>
        <v>0</v>
      </c>
      <c r="AJ3" s="257">
        <f>SQRT((AH3^2)+(AH$3^2))</f>
        <v>56670.321245388681</v>
      </c>
      <c r="AK3" s="257">
        <f>AI3*$FP3</f>
        <v>0</v>
      </c>
      <c r="AL3" s="258" t="e">
        <f>AK3*SQRT(((AJ3/AI3)^2)+(($FQ3/$FP3)^2))</f>
        <v>#DIV/0!</v>
      </c>
      <c r="AM3" s="257">
        <v>0</v>
      </c>
      <c r="AN3" s="257">
        <v>0</v>
      </c>
      <c r="AO3" s="257"/>
      <c r="AP3" s="257">
        <v>88818</v>
      </c>
      <c r="AQ3" s="259">
        <f>AP3*SQRT(((AO4/AN4)^2)+((AO5/AN5)^2)+((AO6/AN6)^2)+((AO7/AN7)^2)+((AO8/AN8)^2))</f>
        <v>218.58443972387693</v>
      </c>
      <c r="AR3" s="260">
        <v>50101.046000000002</v>
      </c>
      <c r="AS3" s="260">
        <v>2.3099900100701798</v>
      </c>
      <c r="AT3" s="260">
        <f>AR3*(AS3/100)</f>
        <v>1157.3291575406654</v>
      </c>
      <c r="AU3" s="257">
        <f t="shared" ref="AU3:AU42" si="0">AR3-AR$3</f>
        <v>0</v>
      </c>
      <c r="AV3" s="257">
        <f>SQRT((AT3^2)+(AT$3^2))</f>
        <v>1636.7105907238374</v>
      </c>
      <c r="AW3" s="257">
        <f>AU3*$FR3</f>
        <v>0</v>
      </c>
      <c r="AX3" s="258" t="e">
        <f t="shared" ref="AX3:AX42" si="1">AW3*SQRT(((AV3/AU3)^2)+(($FS3/$FR3)^2))</f>
        <v>#DIV/0!</v>
      </c>
      <c r="AY3" s="260">
        <v>0</v>
      </c>
      <c r="AZ3" s="260">
        <v>0</v>
      </c>
      <c r="BA3" s="260"/>
      <c r="BB3" s="260">
        <v>53264</v>
      </c>
      <c r="BC3" s="259">
        <f>BB3*SQRT(((BA4/AZ4)^2)+((BA5/AZ5)^2)+((BA6/AZ6)^2)+((BA7/AZ7)^2)+((BA8/AZ8)^2))</f>
        <v>131.08470802599226</v>
      </c>
      <c r="BD3" s="7">
        <v>4680.9406199999994</v>
      </c>
      <c r="BE3" s="86">
        <v>2.9883993195504601</v>
      </c>
      <c r="BF3" s="86">
        <f>BD3*(BE3/100)</f>
        <v>139.88519763664107</v>
      </c>
      <c r="BG3" s="86">
        <f>BD3-BD$3</f>
        <v>0</v>
      </c>
      <c r="BH3" s="86">
        <f>SQRT((BF3^2)+(BF$3^2))</f>
        <v>197.82754367297863</v>
      </c>
      <c r="BI3" s="86">
        <f>BG3*$FR3</f>
        <v>0</v>
      </c>
      <c r="BJ3" s="131" t="e">
        <f>BI3*SQRT(((BH3/BG3)^2)+(($FS3/$FR3)^2))</f>
        <v>#DIV/0!</v>
      </c>
      <c r="BK3" s="86">
        <v>0</v>
      </c>
      <c r="BL3" s="86">
        <v>0</v>
      </c>
      <c r="BM3" s="86">
        <v>0</v>
      </c>
      <c r="BN3" s="86">
        <v>23268</v>
      </c>
      <c r="BO3" s="132">
        <f>BN3*SQRT(((BM4/BL4)^2)+((BM5/BL5)^2)+((BM6/BL6)^2)+((BM7/BL7)^2)+((BM8/BL8)^2))</f>
        <v>57.263423444517649</v>
      </c>
      <c r="BP3" s="83">
        <v>270.77008000000001</v>
      </c>
      <c r="BQ3" s="83">
        <v>19.989482107509598</v>
      </c>
      <c r="BR3" s="83">
        <f>BP3*(BQ3/100)</f>
        <v>54.125536694089426</v>
      </c>
      <c r="BS3" s="43">
        <f>BP3-BP$3</f>
        <v>0</v>
      </c>
      <c r="BT3" s="43">
        <f>SQRT((BR3^2)+(BR$3^2))</f>
        <v>76.545068063503876</v>
      </c>
      <c r="BU3" s="43">
        <f>BS3*$FP3</f>
        <v>0</v>
      </c>
      <c r="BV3" s="133" t="e">
        <f>BU3*SQRT(((BT3/BS3)^2)+(($FQ3/$FP3)^2))</f>
        <v>#DIV/0!</v>
      </c>
      <c r="BW3" s="83">
        <v>0</v>
      </c>
      <c r="BX3" s="83">
        <v>0</v>
      </c>
      <c r="BY3" s="83"/>
      <c r="BZ3" s="83">
        <v>131871</v>
      </c>
      <c r="CA3" s="134">
        <f>BZ3*SQRT(((BY4/BX4)^2)+((BY5/BX5)^2)+((BY6/BX6)^2)+((BY7/BX7)^2)+((BY8/BX8)^2))</f>
        <v>326.83984793500053</v>
      </c>
      <c r="CB3" s="22">
        <v>861.70086000000026</v>
      </c>
      <c r="CC3" s="22">
        <v>8.5668552988732305</v>
      </c>
      <c r="CD3" s="86">
        <f>CB3*(CC3/100)</f>
        <v>73.820665785346222</v>
      </c>
      <c r="CE3" s="7">
        <f>CB3-CB$3</f>
        <v>0</v>
      </c>
      <c r="CF3" s="86">
        <f>SQRT((CD3^2)+(CD$3^2))</f>
        <v>104.39818673704814</v>
      </c>
      <c r="CG3" s="86">
        <f>CE3*$FP3</f>
        <v>0</v>
      </c>
      <c r="CH3" s="131" t="e">
        <f>CG3*SQRT(((CF3/CE3)^2)+(($FQ3/$FP3)^2))</f>
        <v>#DIV/0!</v>
      </c>
      <c r="CI3" s="118">
        <v>0</v>
      </c>
      <c r="CJ3" s="22">
        <v>0</v>
      </c>
      <c r="CK3" s="22"/>
      <c r="CL3" s="22">
        <v>31084</v>
      </c>
      <c r="CM3" s="132">
        <f>CL3*SQRT(((CK4/CJ4)^2)+((CK5/CJ5)^2)+((CK6/CJ6)^2)+((CK7/CJ7)^2)+((CK8/CJ8)^2))</f>
        <v>77.258350811089272</v>
      </c>
      <c r="CN3" s="57">
        <v>776.73041999999987</v>
      </c>
      <c r="CO3" s="57">
        <v>6.0319867649467103</v>
      </c>
      <c r="CP3" s="57">
        <f>CN3*(CO3/100)</f>
        <v>46.852276133714987</v>
      </c>
      <c r="CQ3" s="43">
        <f>CN3-CN$3</f>
        <v>0</v>
      </c>
      <c r="CR3" s="43">
        <f>CQ3*SQRT(((CP3/CN3)^2)+((CP$3/CN$3)^2))</f>
        <v>0</v>
      </c>
      <c r="CS3" s="43">
        <f>CQ3*$FP3</f>
        <v>0</v>
      </c>
      <c r="CT3" s="133" t="e">
        <f>CS3*SQRT(((CR3/CQ3)^2)+(($FQ3/$FP3)^2))</f>
        <v>#DIV/0!</v>
      </c>
      <c r="CU3" s="84">
        <v>0</v>
      </c>
      <c r="CV3" s="84">
        <v>0</v>
      </c>
      <c r="CW3" s="84"/>
      <c r="CX3" s="84">
        <v>137282</v>
      </c>
      <c r="CY3" s="134">
        <f>CX3*SQRT(((CW4/CV4)^2)+((CW5/CV5)^2)+((CW6/CV6)^2)+((CW7/CV7)^2)+((CW8/CV8)^2))</f>
        <v>304.81334499216428</v>
      </c>
      <c r="CZ3" s="7">
        <v>63.93318</v>
      </c>
      <c r="DA3" s="7">
        <v>14.2098439468588</v>
      </c>
      <c r="DB3" s="86">
        <f>CZ3*(DA3/100)</f>
        <v>9.0848051082643408</v>
      </c>
      <c r="DC3" s="7">
        <f>CZ3-CZ$3</f>
        <v>0</v>
      </c>
      <c r="DD3" s="86">
        <f>SQRT((DB3^2)+(DB$3^2))</f>
        <v>12.847854595623806</v>
      </c>
      <c r="DE3" s="86">
        <f>DC3*$FP3</f>
        <v>0</v>
      </c>
      <c r="DF3" s="131" t="e">
        <f>DE3*SQRT(((DD3/DC3)^2)+(($FQ3/$FP3)^2))</f>
        <v>#DIV/0!</v>
      </c>
      <c r="DG3" s="86">
        <v>0</v>
      </c>
      <c r="DH3" s="7">
        <v>0</v>
      </c>
      <c r="DI3" s="7"/>
      <c r="DJ3" s="7">
        <v>147877</v>
      </c>
      <c r="DK3" s="132">
        <f>DJ3*SQRT(((DI4/DH4)^2)+((DI5/DH5)^2)+((DI6/DH6)^2)+((DI7/DH7)^2)+((DI8/DH8)^2))</f>
        <v>368.9733563761726</v>
      </c>
      <c r="DL3" s="43">
        <v>15.537379999999995</v>
      </c>
      <c r="DM3" s="43">
        <v>241.52294576982399</v>
      </c>
      <c r="DN3" s="43">
        <f>DL3*(DM3/100)</f>
        <v>37.526337871451467</v>
      </c>
      <c r="DO3" s="43">
        <f>DL3-DL$3</f>
        <v>0</v>
      </c>
      <c r="DP3" s="43">
        <f>SQRT((DN3^2)+(DN$3^2))</f>
        <v>53.070255964001767</v>
      </c>
      <c r="DQ3" s="43">
        <f>DO3*$FP3</f>
        <v>0</v>
      </c>
      <c r="DR3" s="133" t="e">
        <f>DQ3*SQRT(((DP3/DO3)^2)+(($FQ3/$FP3)^2))</f>
        <v>#DIV/0!</v>
      </c>
      <c r="DS3" s="82">
        <v>0</v>
      </c>
      <c r="DT3" s="82">
        <v>0</v>
      </c>
      <c r="DU3" s="82"/>
      <c r="DV3" s="82">
        <v>83760</v>
      </c>
      <c r="DW3" s="134">
        <f>DV3*SQRT(((DU4/DT4)^2)+((DU5/DT5)^2)+((DU6/DT6)^2)+((DU7/DT7)^2)+((DU8/DT8)^2))</f>
        <v>206.81920858678993</v>
      </c>
      <c r="DX3" s="7">
        <v>476.59444000000002</v>
      </c>
      <c r="DY3" s="7">
        <v>10.331157890592699</v>
      </c>
      <c r="DZ3" s="86">
        <f>DX3*(DY3/100)</f>
        <v>49.237724094186085</v>
      </c>
      <c r="EA3" s="7">
        <f>DX3-DX$3</f>
        <v>0</v>
      </c>
      <c r="EB3" s="86">
        <f>SQRT((DZ3^2)+(DZ$3^2))</f>
        <v>69.632657194382475</v>
      </c>
      <c r="EC3" s="7">
        <f>EA3*$FP3</f>
        <v>0</v>
      </c>
      <c r="ED3" s="131" t="e">
        <f>EC3*SQRT(((EB3/EA3)^2)+(($FQ3/$FP3)^2))</f>
        <v>#DIV/0!</v>
      </c>
      <c r="EE3" s="7">
        <v>0</v>
      </c>
      <c r="EF3" s="7">
        <v>0</v>
      </c>
      <c r="EG3" s="7"/>
      <c r="EH3" s="7">
        <v>38765</v>
      </c>
      <c r="EI3" s="132">
        <f>EH3*SQRT(((EG4/EF4)^2)+((EG5/EF5)^2)+((EG6/EF6)^2)+((EG7/EF7)^2)+((EG8/EF8)^2))</f>
        <v>86.07136621788996</v>
      </c>
      <c r="EJ3" s="82">
        <v>17.799839999999996</v>
      </c>
      <c r="EK3" s="43">
        <v>46.365648288210203</v>
      </c>
      <c r="EL3" s="43">
        <f>EJ3*(EK3/100)</f>
        <v>8.2530112102641535</v>
      </c>
      <c r="EM3" s="43">
        <f>EJ3-EJ$3</f>
        <v>0</v>
      </c>
      <c r="EN3" s="43">
        <f>SQRT((EL3^2)+(EL$3^2))</f>
        <v>11.671520383972757</v>
      </c>
      <c r="EO3" s="43">
        <f>EM3*$FP3</f>
        <v>0</v>
      </c>
      <c r="EP3" s="133" t="e">
        <f>EO3*SQRT(((EN3/EM3)^2)+(($FQ3/$FP3)^2))</f>
        <v>#DIV/0!</v>
      </c>
      <c r="EQ3" s="82">
        <v>0</v>
      </c>
      <c r="ER3" s="82">
        <v>0</v>
      </c>
      <c r="ES3" s="82"/>
      <c r="ET3" s="82">
        <v>75063</v>
      </c>
      <c r="EU3" s="135">
        <f>ET3*SQRT(((ES4/ER4)^2)+((ES5/ER5)^2)+((ES6/ER6)^2)+((ES7/ER7)^2)+((ES8/ER8)^2))</f>
        <v>166.66267930162283</v>
      </c>
      <c r="EV3" s="82"/>
      <c r="EW3" s="82"/>
      <c r="EX3" s="7">
        <v>100</v>
      </c>
      <c r="EY3" s="7"/>
      <c r="EZ3" s="7"/>
      <c r="FA3" s="7">
        <v>100</v>
      </c>
      <c r="FB3" s="7"/>
      <c r="FC3" s="82"/>
      <c r="FD3" s="82">
        <v>100</v>
      </c>
      <c r="FE3" s="82"/>
      <c r="FF3" s="82"/>
      <c r="FG3" s="82">
        <v>100</v>
      </c>
      <c r="FH3" s="210"/>
      <c r="FI3" s="216">
        <f>AVERAGE(EX3,FD3)</f>
        <v>100</v>
      </c>
      <c r="FJ3" s="43">
        <f>_xlfn.STDEV.P(EX3,FD3)</f>
        <v>0</v>
      </c>
      <c r="FK3" s="43">
        <f>AVERAGE(FA3,FG3)</f>
        <v>100</v>
      </c>
      <c r="FL3" s="217">
        <f>_xlfn.STDEV.P(FA3,FG3)</f>
        <v>0</v>
      </c>
      <c r="FM3" s="216">
        <v>100</v>
      </c>
      <c r="FN3" s="225">
        <v>0</v>
      </c>
      <c r="FO3" s="230"/>
      <c r="FP3" s="235">
        <f>FM3/FI3</f>
        <v>1</v>
      </c>
      <c r="FQ3" s="85">
        <f>FP3*SQRT(((FJ3/FI3)^2)+((FN3/FM3)^2))</f>
        <v>0</v>
      </c>
      <c r="FR3" s="85">
        <f>FM3/FK3</f>
        <v>1</v>
      </c>
      <c r="FS3" s="236">
        <f>FR3*SQRT(((FL3/FK3)^2)+((FN3/FM3)^2))</f>
        <v>0</v>
      </c>
      <c r="FT3" s="233"/>
    </row>
    <row r="4" spans="1:176" s="134" customFormat="1" x14ac:dyDescent="0.2">
      <c r="A4" s="2"/>
      <c r="B4" s="2" t="b">
        <v>0</v>
      </c>
      <c r="C4" s="2" t="s">
        <v>57</v>
      </c>
      <c r="D4" s="6">
        <v>43418.462118055599</v>
      </c>
      <c r="E4" s="4" t="s">
        <v>104</v>
      </c>
      <c r="F4" s="5" t="s">
        <v>29</v>
      </c>
      <c r="G4" s="2" t="s">
        <v>157</v>
      </c>
      <c r="H4" s="257">
        <v>2214.6559999999999</v>
      </c>
      <c r="I4" s="257">
        <v>10.2703138239439</v>
      </c>
      <c r="J4" s="257">
        <f t="shared" ref="J4:J42" si="2">H4*(I4/100)</f>
        <v>227.452121320803</v>
      </c>
      <c r="K4" s="257">
        <f t="shared" ref="K4:K42" si="3">H4-H$3</f>
        <v>-807.04500000000007</v>
      </c>
      <c r="L4" s="257">
        <f t="shared" ref="L4:L42" si="4">SQRT((J4^2)+(J$3^2))</f>
        <v>255.23141297653373</v>
      </c>
      <c r="M4" s="257">
        <f t="shared" ref="M4:M42" si="5">K4*$FP4</f>
        <v>-836.05952941813302</v>
      </c>
      <c r="N4" s="258">
        <f t="shared" ref="N4:N42" si="6">M4*SQRT(((L4/K4)^2)+(($FQ4/$FP4)^2))</f>
        <v>-264.42154935593391</v>
      </c>
      <c r="O4" s="257">
        <v>0.627</v>
      </c>
      <c r="P4" s="257">
        <v>0.59610261061868564</v>
      </c>
      <c r="Q4" s="257">
        <v>6.6066867255670976E-4</v>
      </c>
      <c r="R4" s="257"/>
      <c r="S4" s="257"/>
      <c r="T4" s="257">
        <v>45067.803</v>
      </c>
      <c r="U4" s="257">
        <v>1.9269388632375499</v>
      </c>
      <c r="V4" s="257">
        <f t="shared" ref="V4:V42" si="7">T4*(U4/100)</f>
        <v>868.42901081433831</v>
      </c>
      <c r="W4" s="257">
        <f t="shared" ref="W4:W42" si="8">T4-T$3</f>
        <v>-12292.792999999998</v>
      </c>
      <c r="X4" s="257">
        <f t="shared" ref="X4:X42" si="9">SQRT((V4^2)+(V$3^2))</f>
        <v>1145.8483349835108</v>
      </c>
      <c r="Y4" s="257">
        <f t="shared" ref="Y4:Y42" si="10">W4*$FP4</f>
        <v>-12734.738125896965</v>
      </c>
      <c r="Z4" s="258">
        <f t="shared" ref="Z4:Z42" si="11">Y4*SQRT(((X4/W4)^2)+(($FQ4/$FP4)^2))</f>
        <v>-1187.7753573338468</v>
      </c>
      <c r="AA4" s="257">
        <v>0.627</v>
      </c>
      <c r="AB4" s="257">
        <v>0.59610261061868564</v>
      </c>
      <c r="AC4" s="257">
        <v>6.6066867255670976E-4</v>
      </c>
      <c r="AD4" s="257"/>
      <c r="AE4" s="259"/>
      <c r="AF4" s="257">
        <v>5771902.8559999997</v>
      </c>
      <c r="AG4" s="257">
        <v>0.45242931311461498</v>
      </c>
      <c r="AH4" s="257">
        <f t="shared" ref="AH4:AH42" si="12">AF4*(AG4/100)</f>
        <v>26113.780445043645</v>
      </c>
      <c r="AI4" s="257">
        <f t="shared" ref="AI4:AI42" si="13">AF4-AF$3</f>
        <v>-272257.35600000061</v>
      </c>
      <c r="AJ4" s="257">
        <f t="shared" ref="AJ4:AJ42" si="14">SQRT((AH4^2)+(AH$3^2))</f>
        <v>47829.825257465869</v>
      </c>
      <c r="AK4" s="257">
        <f t="shared" ref="AK4:AK42" si="15">AI4*$FP4</f>
        <v>-282045.43357307906</v>
      </c>
      <c r="AL4" s="258">
        <f t="shared" ref="AL4:AL42" si="16">AK4*SQRT(((AJ4/AI4)^2)+(($FQ4/$FP4)^2))</f>
        <v>-49557.985920840314</v>
      </c>
      <c r="AM4" s="257">
        <v>0.627</v>
      </c>
      <c r="AN4" s="257">
        <v>0.60978269982721978</v>
      </c>
      <c r="AO4" s="257">
        <v>6.7291438360499482E-4</v>
      </c>
      <c r="AP4" s="257"/>
      <c r="AQ4" s="257"/>
      <c r="AR4" s="260">
        <v>68670.881999999998</v>
      </c>
      <c r="AS4" s="260">
        <v>1.05271859096433</v>
      </c>
      <c r="AT4" s="260">
        <f t="shared" ref="AT4:AT41" si="17">AR4*(AS4/100)</f>
        <v>722.91114139317767</v>
      </c>
      <c r="AU4" s="257">
        <f t="shared" si="0"/>
        <v>18569.835999999996</v>
      </c>
      <c r="AV4" s="257">
        <f t="shared" ref="AV4:AV42" si="18">SQRT((AT4^2)+(AT$3^2))</f>
        <v>1364.555347812676</v>
      </c>
      <c r="AW4" s="257">
        <f t="shared" ref="AW4:AW42" si="19">AU4*$FR4</f>
        <v>19484.82794044707</v>
      </c>
      <c r="AX4" s="258">
        <f t="shared" si="1"/>
        <v>1440.9432005879146</v>
      </c>
      <c r="AY4" s="260">
        <v>0.627</v>
      </c>
      <c r="AZ4" s="260">
        <v>0.60978269982721978</v>
      </c>
      <c r="BA4" s="260">
        <v>6.7291438360499482E-4</v>
      </c>
      <c r="BB4" s="260"/>
      <c r="BC4" s="260"/>
      <c r="BD4" s="7">
        <v>25487.025000000001</v>
      </c>
      <c r="BE4" s="86">
        <v>1.92330875479423</v>
      </c>
      <c r="BF4" s="86">
        <f t="shared" ref="BF4:BF42" si="20">BD4*(BE4/100)</f>
        <v>490.19418316159408</v>
      </c>
      <c r="BG4" s="86">
        <f t="shared" ref="BG4:BG42" si="21">BD4-BD$3</f>
        <v>20806.08438</v>
      </c>
      <c r="BH4" s="86">
        <f t="shared" ref="BH4:BH42" si="22">SQRT((BF4^2)+(BF$3^2))</f>
        <v>509.76289166955314</v>
      </c>
      <c r="BI4" s="86">
        <f t="shared" ref="BI4:BI42" si="23">BG4*$FR4</f>
        <v>21831.263036395339</v>
      </c>
      <c r="BJ4" s="131">
        <f>BI4*SQRT(((BH4/BG4)^2)+(($FS4/$FR4)^2))</f>
        <v>564.8912539043622</v>
      </c>
      <c r="BK4" s="86">
        <v>0.627</v>
      </c>
      <c r="BL4" s="86">
        <v>0.60978269982721978</v>
      </c>
      <c r="BM4" s="86">
        <v>6.7291438360499482E-4</v>
      </c>
      <c r="BN4" s="86"/>
      <c r="BO4" s="7"/>
      <c r="BP4" s="83">
        <v>7658.3329999999996</v>
      </c>
      <c r="BQ4" s="83">
        <v>4.1837417419935701</v>
      </c>
      <c r="BR4" s="83">
        <f t="shared" ref="BR4:BR42" si="24">BP4*(BQ4/100)</f>
        <v>320.40487446186842</v>
      </c>
      <c r="BS4" s="43">
        <f t="shared" ref="BS4:BS42" si="25">BP4-BP$3</f>
        <v>7387.5629199999994</v>
      </c>
      <c r="BT4" s="43">
        <f t="shared" ref="BT4:BT42" si="26">SQRT((BR4^2)+(BR$3^2))</f>
        <v>324.94439109076632</v>
      </c>
      <c r="BU4" s="43">
        <f t="shared" ref="BU4:BU42" si="27">BS4*$FP4</f>
        <v>7653.1573560855313</v>
      </c>
      <c r="BV4" s="133">
        <f t="shared" ref="BV4:BV42" si="28">BU4*SQRT(((BT4/BS4)^2)+(($FQ4/$FP4)^2))</f>
        <v>337.55787393468069</v>
      </c>
      <c r="BW4" s="83">
        <v>6.2700000000000006E-2</v>
      </c>
      <c r="BX4" s="83">
        <v>5.879527702391333E-2</v>
      </c>
      <c r="BY4" s="83">
        <v>6.5339903905300387E-5</v>
      </c>
      <c r="BZ4" s="83"/>
      <c r="CA4" s="83"/>
      <c r="CB4" s="22">
        <v>5045.4549999999999</v>
      </c>
      <c r="CC4" s="22">
        <v>6.1354955581773902</v>
      </c>
      <c r="CD4" s="86">
        <f t="shared" ref="CD4:CD42" si="29">CB4*(CC4/100)</f>
        <v>309.56366741483902</v>
      </c>
      <c r="CE4" s="7">
        <f t="shared" ref="CE4:CE42" si="30">CB4-CB$3</f>
        <v>4183.75414</v>
      </c>
      <c r="CF4" s="86">
        <f t="shared" ref="CF4:CF42" si="31">SQRT((CD4^2)+(CD$3^2))</f>
        <v>318.24386071111701</v>
      </c>
      <c r="CG4" s="86">
        <f t="shared" ref="CG4:CG42" si="32">CE4*$FP4</f>
        <v>4334.1666418719715</v>
      </c>
      <c r="CH4" s="131">
        <f t="shared" ref="CH4:CH42" si="33">CG4*SQRT(((CF4/CE4)^2)+(($FQ4/$FP4)^2))</f>
        <v>329.99045865227077</v>
      </c>
      <c r="CI4" s="118">
        <v>6.2700000000000006E-2</v>
      </c>
      <c r="CJ4" s="22">
        <v>5.7980292985958096E-2</v>
      </c>
      <c r="CK4" s="22">
        <v>6.4614937675629134E-5</v>
      </c>
      <c r="CL4" s="22"/>
      <c r="CM4" s="22"/>
      <c r="CN4" s="57">
        <v>78186.657999999996</v>
      </c>
      <c r="CO4" s="57">
        <v>1.68576462849317</v>
      </c>
      <c r="CP4" s="57">
        <f t="shared" ref="CP4:CP42" si="34">CN4*(CO4/100)</f>
        <v>1318.0430247649253</v>
      </c>
      <c r="CQ4" s="43">
        <f t="shared" ref="CQ4:CQ42" si="35">CN4-CN$3</f>
        <v>77409.927579999989</v>
      </c>
      <c r="CR4" s="43">
        <f>SQRT((CP4^2)+(CP$3^2))</f>
        <v>1318.8754872657173</v>
      </c>
      <c r="CS4" s="43">
        <f t="shared" ref="CS4:CS42" si="36">CQ4*$FP4</f>
        <v>80192.935492849268</v>
      </c>
      <c r="CT4" s="133">
        <f t="shared" ref="CT4:CT42" si="37">CS4*SQRT(((CR4/CQ4)^2)+(($FQ4/$FP4)^2))</f>
        <v>1391.2885780760325</v>
      </c>
      <c r="CU4" s="84">
        <v>0.627</v>
      </c>
      <c r="CV4" s="84">
        <v>0.5837905303310047</v>
      </c>
      <c r="CW4" s="84">
        <v>5.8157563786792317E-4</v>
      </c>
      <c r="CX4" s="84"/>
      <c r="CY4" s="84"/>
      <c r="CZ4" s="7">
        <v>8019.0129999999999</v>
      </c>
      <c r="DA4" s="7">
        <v>4.4069953365794596</v>
      </c>
      <c r="DB4" s="86">
        <f t="shared" ref="DB4:DB42" si="38">CZ4*(DA4/100)</f>
        <v>353.39752894970064</v>
      </c>
      <c r="DC4" s="7">
        <f t="shared" ref="DC4:DC42" si="39">CZ4-CZ$3</f>
        <v>7955.0798199999999</v>
      </c>
      <c r="DD4" s="86">
        <f t="shared" ref="DD4:DD42" si="40">SQRT((DB4^2)+(DB$3^2))</f>
        <v>353.51428139696088</v>
      </c>
      <c r="DE4" s="86">
        <f t="shared" ref="DE4:DE42" si="41">DC4*$FP4</f>
        <v>8241.0773758500272</v>
      </c>
      <c r="DF4" s="131">
        <f t="shared" ref="DF4:DF42" si="42">DE4*SQRT(((DD4/DC4)^2)+(($FQ4/$FP4)^2))</f>
        <v>367.21622865467219</v>
      </c>
      <c r="DG4" s="86">
        <v>6.2700000000000006E-2</v>
      </c>
      <c r="DH4" s="7">
        <v>5.6903349792945812E-2</v>
      </c>
      <c r="DI4" s="7">
        <v>6.3660125610649673E-5</v>
      </c>
      <c r="DJ4" s="7"/>
      <c r="DK4" s="7"/>
      <c r="DL4" s="43">
        <v>4788.1530000000002</v>
      </c>
      <c r="DM4" s="43">
        <v>6.9564169468462298</v>
      </c>
      <c r="DN4" s="43">
        <f t="shared" ref="DN4:DN42" si="43">DL4*(DM4/100)</f>
        <v>333.08388673292615</v>
      </c>
      <c r="DO4" s="43">
        <f t="shared" ref="DO4:DO42" si="44">DL4-DL$3</f>
        <v>4772.6156200000005</v>
      </c>
      <c r="DP4" s="43">
        <f t="shared" ref="DP4:DP42" si="45">SQRT((DN4^2)+(DN$3^2))</f>
        <v>335.19114194016987</v>
      </c>
      <c r="DQ4" s="43">
        <f t="shared" ref="DQ4:DQ42" si="46">DO4*$FP4</f>
        <v>4944.1986126558386</v>
      </c>
      <c r="DR4" s="133">
        <f t="shared" ref="DR4:DR42" si="47">DQ4*SQRT(((DP4/DO4)^2)+(($FQ4/$FP4)^2))</f>
        <v>347.61887813130778</v>
      </c>
      <c r="DS4" s="82">
        <v>6.2700000000000006E-2</v>
      </c>
      <c r="DT4" s="82">
        <v>5.9930433362493832E-2</v>
      </c>
      <c r="DU4" s="82">
        <v>6.6352992087883854E-5</v>
      </c>
      <c r="DV4" s="82"/>
      <c r="DW4" s="82"/>
      <c r="DX4" s="7">
        <v>26963.65</v>
      </c>
      <c r="DY4" s="7">
        <v>1.9323151132096299</v>
      </c>
      <c r="DZ4" s="86">
        <f t="shared" ref="DZ4:DZ42" si="48">DX4*(DY4/100)</f>
        <v>521.0226840229484</v>
      </c>
      <c r="EA4" s="7">
        <f t="shared" ref="EA4:EA42" si="49">DX4-DX$3</f>
        <v>26487.055560000001</v>
      </c>
      <c r="EB4" s="86">
        <f t="shared" ref="EB4:EB42" si="50">SQRT((DZ4^2)+(DZ$3^2))</f>
        <v>523.34404624534739</v>
      </c>
      <c r="EC4" s="7">
        <f t="shared" ref="EC4:EC42" si="51">EA4*$FP4</f>
        <v>27439.306615077898</v>
      </c>
      <c r="ED4" s="131">
        <f t="shared" ref="ED4:ED42" si="52">EC4*SQRT(((EB4/EA4)^2)+(($FQ4/$FP4)^2))</f>
        <v>549.55156644150804</v>
      </c>
      <c r="EE4" s="7">
        <v>0.627</v>
      </c>
      <c r="EF4" s="7">
        <v>0.5845764077961757</v>
      </c>
      <c r="EG4" s="7">
        <v>5.8235657405813893E-4</v>
      </c>
      <c r="EH4" s="7"/>
      <c r="EI4" s="7"/>
      <c r="EJ4" s="82">
        <v>3719.732</v>
      </c>
      <c r="EK4" s="43">
        <v>4.9332479934473001</v>
      </c>
      <c r="EL4" s="43">
        <f t="shared" ref="EL4:EL42" si="53">EJ4*(EK4/100)</f>
        <v>183.50360425161713</v>
      </c>
      <c r="EM4" s="43">
        <f t="shared" ref="EM4:EM42" si="54">EJ4-EJ$3</f>
        <v>3701.9321599999998</v>
      </c>
      <c r="EN4" s="43">
        <f t="shared" ref="EN4:EN42" si="55">SQRT((EL4^2)+(EL$3^2))</f>
        <v>183.68909866230729</v>
      </c>
      <c r="EO4" s="43">
        <f t="shared" ref="EO4:EO42" si="56">EM4*$FP4</f>
        <v>3835.0224084499032</v>
      </c>
      <c r="EP4" s="133">
        <f t="shared" ref="EP4:EP42" si="57">EO4*SQRT(((EN4/EM4)^2)+(($FQ4/$FP4)^2))</f>
        <v>190.70678247231754</v>
      </c>
      <c r="EQ4" s="82">
        <v>6.2700000000000006E-2</v>
      </c>
      <c r="ER4" s="82">
        <v>5.8806919653026965E-2</v>
      </c>
      <c r="ES4" s="82">
        <v>5.8582743315493686E-5</v>
      </c>
      <c r="ET4" s="82"/>
      <c r="EU4" s="82"/>
      <c r="EV4" s="7">
        <v>209360.68400000001</v>
      </c>
      <c r="EW4" s="7">
        <v>1.2114896063323299</v>
      </c>
      <c r="EX4" s="7">
        <v>95.3941459215187</v>
      </c>
      <c r="EY4" s="82">
        <v>41655.96</v>
      </c>
      <c r="EZ4" s="82">
        <v>1.40967592156511</v>
      </c>
      <c r="FA4" s="82">
        <v>94.766110208705896</v>
      </c>
      <c r="FB4" s="7">
        <v>347954.098</v>
      </c>
      <c r="FC4" s="7">
        <v>0.54552725586699002</v>
      </c>
      <c r="FD4" s="7">
        <v>95.085738083083299</v>
      </c>
      <c r="FE4" s="82">
        <v>68982.277000000002</v>
      </c>
      <c r="FF4" s="82">
        <v>0.82644455261796301</v>
      </c>
      <c r="FG4" s="82">
        <v>93.295461422998301</v>
      </c>
      <c r="FH4" s="211"/>
      <c r="FI4" s="216">
        <f t="shared" ref="FI4:FI42" si="58">AVERAGE(EX4,FD4)</f>
        <v>95.239942002301007</v>
      </c>
      <c r="FJ4" s="43">
        <f t="shared" ref="FJ4:FJ42" si="59">_xlfn.STDEV.P(EX4,FD4)</f>
        <v>0.15420391921770005</v>
      </c>
      <c r="FK4" s="43">
        <f t="shared" ref="FK4:FK42" si="60">AVERAGE(FA4,FG4)</f>
        <v>94.030785815852099</v>
      </c>
      <c r="FL4" s="217">
        <f t="shared" ref="FL4:FL42" si="61">_xlfn.STDEV.P(FA4,FG4)</f>
        <v>0.7353243928537978</v>
      </c>
      <c r="FM4" s="226">
        <v>98.663966807617982</v>
      </c>
      <c r="FN4" s="217">
        <v>0.28075782945104755</v>
      </c>
      <c r="FO4" s="231"/>
      <c r="FP4" s="235">
        <f t="shared" ref="FP4:FP42" si="62">FM4/FI4</f>
        <v>1.0359515633181953</v>
      </c>
      <c r="FQ4" s="85">
        <f t="shared" ref="FQ4:FQ42" si="63">FP4*SQRT(((FJ4/FI4)^2)+((FN4/FM4)^2))</f>
        <v>3.3916831601983168E-3</v>
      </c>
      <c r="FR4" s="85">
        <f t="shared" ref="FR4:FR42" si="64">FM4/FK4</f>
        <v>1.0492730221444646</v>
      </c>
      <c r="FS4" s="236">
        <f t="shared" ref="FS4:FS42" si="65">FR4*SQRT(((FL4/FK4)^2)+((FN4/FM4)^2))</f>
        <v>8.7317185859631195E-3</v>
      </c>
      <c r="FT4" s="233"/>
    </row>
    <row r="5" spans="1:176" s="134" customFormat="1" x14ac:dyDescent="0.2">
      <c r="A5" s="2"/>
      <c r="B5" s="2" t="b">
        <v>0</v>
      </c>
      <c r="C5" s="2" t="s">
        <v>0</v>
      </c>
      <c r="D5" s="6">
        <v>43418.469571759299</v>
      </c>
      <c r="E5" s="4" t="s">
        <v>104</v>
      </c>
      <c r="F5" s="5" t="s">
        <v>81</v>
      </c>
      <c r="G5" s="2" t="s">
        <v>127</v>
      </c>
      <c r="H5" s="257">
        <v>2221.6559999999999</v>
      </c>
      <c r="I5" s="257">
        <v>5.85542929299368</v>
      </c>
      <c r="J5" s="257">
        <f t="shared" si="2"/>
        <v>130.08749621355167</v>
      </c>
      <c r="K5" s="257">
        <f t="shared" si="3"/>
        <v>-800.04500000000007</v>
      </c>
      <c r="L5" s="257">
        <f t="shared" si="4"/>
        <v>174.15901741734606</v>
      </c>
      <c r="M5" s="257">
        <f t="shared" si="5"/>
        <v>-804.97005057447461</v>
      </c>
      <c r="N5" s="258">
        <f t="shared" si="6"/>
        <v>-175.24614443523146</v>
      </c>
      <c r="O5" s="257">
        <v>1.0487203057176799</v>
      </c>
      <c r="P5" s="257">
        <v>1.1959714042194167</v>
      </c>
      <c r="Q5" s="257">
        <v>1.3214998420769206E-3</v>
      </c>
      <c r="R5" s="257"/>
      <c r="S5" s="257"/>
      <c r="T5" s="257">
        <v>45028.56</v>
      </c>
      <c r="U5" s="257">
        <v>1.19720378539017</v>
      </c>
      <c r="V5" s="257">
        <f t="shared" si="7"/>
        <v>539.08362482668394</v>
      </c>
      <c r="W5" s="257">
        <f t="shared" si="8"/>
        <v>-12332.036</v>
      </c>
      <c r="X5" s="257">
        <f t="shared" si="9"/>
        <v>921.63475114428627</v>
      </c>
      <c r="Y5" s="257">
        <f t="shared" si="10"/>
        <v>-12407.951605979964</v>
      </c>
      <c r="Z5" s="258">
        <f t="shared" si="11"/>
        <v>-927.98200254050505</v>
      </c>
      <c r="AA5" s="257">
        <v>1.04874133405196</v>
      </c>
      <c r="AB5" s="257">
        <v>1.1959714042194167</v>
      </c>
      <c r="AC5" s="257">
        <v>1.3214998420769206E-3</v>
      </c>
      <c r="AD5" s="257"/>
      <c r="AE5" s="257"/>
      <c r="AF5" s="257">
        <v>5757961.9309999999</v>
      </c>
      <c r="AG5" s="257">
        <v>0.42808019635386302</v>
      </c>
      <c r="AH5" s="257">
        <f t="shared" si="12"/>
        <v>24648.694740205479</v>
      </c>
      <c r="AI5" s="257">
        <f t="shared" si="13"/>
        <v>-286198.28100000042</v>
      </c>
      <c r="AJ5" s="257">
        <f t="shared" si="14"/>
        <v>47045.94358096784</v>
      </c>
      <c r="AK5" s="257">
        <f t="shared" si="15"/>
        <v>-287960.10815753863</v>
      </c>
      <c r="AL5" s="258">
        <f t="shared" si="16"/>
        <v>-47342.667216666377</v>
      </c>
      <c r="AM5" s="257">
        <v>1.05269199968545</v>
      </c>
      <c r="AN5" s="257">
        <v>1.2234180135935926</v>
      </c>
      <c r="AO5" s="257">
        <v>1.3459587313811904E-3</v>
      </c>
      <c r="AP5" s="257"/>
      <c r="AQ5" s="257"/>
      <c r="AR5" s="260">
        <v>89310.520999999993</v>
      </c>
      <c r="AS5" s="260">
        <v>1.2846359364290301</v>
      </c>
      <c r="AT5" s="260">
        <f t="shared" si="17"/>
        <v>1147.3150477779955</v>
      </c>
      <c r="AU5" s="257">
        <f t="shared" si="0"/>
        <v>39209.474999999991</v>
      </c>
      <c r="AV5" s="257">
        <f t="shared" si="18"/>
        <v>1629.6449299622327</v>
      </c>
      <c r="AW5" s="257">
        <f t="shared" si="19"/>
        <v>39958.186562079325</v>
      </c>
      <c r="AX5" s="258">
        <f t="shared" si="1"/>
        <v>1679.4586365841521</v>
      </c>
      <c r="AY5" s="260">
        <v>0.74652464781945604</v>
      </c>
      <c r="AZ5" s="260">
        <v>1.2234180135935926</v>
      </c>
      <c r="BA5" s="260">
        <v>1.3459587313811904E-3</v>
      </c>
      <c r="BB5" s="260"/>
      <c r="BC5" s="260"/>
      <c r="BD5" s="7">
        <v>32576.736000000001</v>
      </c>
      <c r="BE5" s="86">
        <v>1.65024852781625</v>
      </c>
      <c r="BF5" s="86">
        <f t="shared" si="20"/>
        <v>537.59710625058642</v>
      </c>
      <c r="BG5" s="86">
        <f t="shared" si="21"/>
        <v>27895.795380000003</v>
      </c>
      <c r="BH5" s="86">
        <f t="shared" si="22"/>
        <v>555.49844029200153</v>
      </c>
      <c r="BI5" s="86">
        <f t="shared" si="23"/>
        <v>28428.470314678554</v>
      </c>
      <c r="BJ5" s="131">
        <f t="shared" ref="BJ5:BJ42" si="66">BI5*SQRT(((BH5/BG5)^2)+(($FS5/$FR5)^2))</f>
        <v>593.36692176226484</v>
      </c>
      <c r="BK5" s="86">
        <v>0.74750121922828405</v>
      </c>
      <c r="BL5" s="86">
        <v>1.2234180135935926</v>
      </c>
      <c r="BM5" s="86">
        <v>1.3459587313811904E-3</v>
      </c>
      <c r="BN5" s="86"/>
      <c r="BO5" s="7"/>
      <c r="BP5" s="83">
        <v>14393.124</v>
      </c>
      <c r="BQ5" s="83">
        <v>2.7646256077929201</v>
      </c>
      <c r="BR5" s="83">
        <f t="shared" si="24"/>
        <v>397.91599186538866</v>
      </c>
      <c r="BS5" s="43">
        <f t="shared" si="25"/>
        <v>14122.35392</v>
      </c>
      <c r="BT5" s="43">
        <f t="shared" si="26"/>
        <v>401.58026632871201</v>
      </c>
      <c r="BU5" s="43">
        <f t="shared" si="27"/>
        <v>14209.290663916439</v>
      </c>
      <c r="BV5" s="133">
        <f t="shared" si="28"/>
        <v>406.0757183756611</v>
      </c>
      <c r="BW5" s="83">
        <v>0.12706118107185199</v>
      </c>
      <c r="BX5" s="83">
        <v>0.11796202326773546</v>
      </c>
      <c r="BY5" s="83">
        <v>1.3069801998393378E-4</v>
      </c>
      <c r="BZ5" s="83"/>
      <c r="CA5" s="83"/>
      <c r="CB5" s="22">
        <v>7013.3819999999996</v>
      </c>
      <c r="CC5" s="22">
        <v>4.9014581946536699</v>
      </c>
      <c r="CD5" s="86">
        <f t="shared" si="29"/>
        <v>343.75798676136543</v>
      </c>
      <c r="CE5" s="7">
        <f t="shared" si="30"/>
        <v>6151.6811399999997</v>
      </c>
      <c r="CF5" s="86">
        <f t="shared" si="31"/>
        <v>351.59500019087142</v>
      </c>
      <c r="CG5" s="86">
        <f t="shared" si="32"/>
        <v>6189.5506857537275</v>
      </c>
      <c r="CH5" s="131">
        <f t="shared" si="33"/>
        <v>354.19873432757203</v>
      </c>
      <c r="CI5" s="118">
        <v>0.104184319765926</v>
      </c>
      <c r="CJ5" s="22">
        <v>0.11632690611352922</v>
      </c>
      <c r="CK5" s="22">
        <v>1.2925006869835454E-4</v>
      </c>
      <c r="CL5" s="22"/>
      <c r="CM5" s="22"/>
      <c r="CN5" s="57">
        <v>156281.77100000001</v>
      </c>
      <c r="CO5" s="57">
        <v>1.3458670367924599</v>
      </c>
      <c r="CP5" s="57">
        <f t="shared" si="34"/>
        <v>2103.344840404478</v>
      </c>
      <c r="CQ5" s="43">
        <f t="shared" si="35"/>
        <v>155505.04058</v>
      </c>
      <c r="CR5" s="43">
        <f t="shared" ref="CR5:CR43" si="67">SQRT((CP5^2)+(CP$3^2))</f>
        <v>2103.8665959216733</v>
      </c>
      <c r="CS5" s="43">
        <f t="shared" si="36"/>
        <v>156462.32446958398</v>
      </c>
      <c r="CT5" s="133">
        <f t="shared" si="37"/>
        <v>2163.2529622957845</v>
      </c>
      <c r="CU5" s="84">
        <v>0.89767280916635395</v>
      </c>
      <c r="CV5" s="84">
        <v>1.1712694557826582</v>
      </c>
      <c r="CW5" s="84">
        <v>1.162453219535333E-3</v>
      </c>
      <c r="CX5" s="84"/>
      <c r="CY5" s="84"/>
      <c r="CZ5" s="7">
        <v>15870.547</v>
      </c>
      <c r="DA5" s="7">
        <v>2.3654239131939798</v>
      </c>
      <c r="DB5" s="86">
        <f t="shared" si="38"/>
        <v>375.40571389268979</v>
      </c>
      <c r="DC5" s="7">
        <f t="shared" si="39"/>
        <v>15806.61382</v>
      </c>
      <c r="DD5" s="86">
        <f t="shared" si="40"/>
        <v>375.51562378566246</v>
      </c>
      <c r="DE5" s="86">
        <f t="shared" si="41"/>
        <v>15903.918812187549</v>
      </c>
      <c r="DF5" s="131">
        <f t="shared" si="42"/>
        <v>380.53503651406083</v>
      </c>
      <c r="DG5" s="86">
        <v>0.128328959234907</v>
      </c>
      <c r="DH5" s="7">
        <v>0.11416621558832811</v>
      </c>
      <c r="DI5" s="7">
        <v>1.273430919495709E-4</v>
      </c>
      <c r="DJ5" s="7"/>
      <c r="DK5" s="7"/>
      <c r="DL5" s="43">
        <v>9728.0010000000002</v>
      </c>
      <c r="DM5" s="43">
        <v>4.3083742287305196</v>
      </c>
      <c r="DN5" s="43">
        <f t="shared" si="43"/>
        <v>419.11868805464724</v>
      </c>
      <c r="DO5" s="43">
        <f t="shared" si="44"/>
        <v>9712.4636200000004</v>
      </c>
      <c r="DP5" s="43">
        <f t="shared" si="45"/>
        <v>420.79531925948396</v>
      </c>
      <c r="DQ5" s="43">
        <f t="shared" si="46"/>
        <v>9772.2532249987744</v>
      </c>
      <c r="DR5" s="133">
        <f t="shared" si="47"/>
        <v>424.30032209507868</v>
      </c>
      <c r="DS5" s="82">
        <v>0.127972788000254</v>
      </c>
      <c r="DT5" s="82">
        <v>0.12023950787537983</v>
      </c>
      <c r="DU5" s="82">
        <v>1.3272146792260909E-4</v>
      </c>
      <c r="DV5" s="82"/>
      <c r="DW5" s="82"/>
      <c r="DX5" s="7">
        <v>62507.233</v>
      </c>
      <c r="DY5" s="7">
        <v>1.67752765571531</v>
      </c>
      <c r="DZ5" s="86">
        <f t="shared" si="48"/>
        <v>1048.5761203974066</v>
      </c>
      <c r="EA5" s="7">
        <f t="shared" si="49"/>
        <v>62030.638559999999</v>
      </c>
      <c r="EB5" s="86">
        <f t="shared" si="50"/>
        <v>1049.7315055487531</v>
      </c>
      <c r="EC5" s="86">
        <f t="shared" si="51"/>
        <v>62412.497120549655</v>
      </c>
      <c r="ED5" s="131">
        <f t="shared" si="52"/>
        <v>1071.0598546867802</v>
      </c>
      <c r="EE5" s="86">
        <v>1.3033089046028301</v>
      </c>
      <c r="EF5" s="7">
        <v>1.1728461758956428</v>
      </c>
      <c r="EG5" s="7">
        <v>1.1640141250480005E-3</v>
      </c>
      <c r="EH5" s="7"/>
      <c r="EI5" s="7"/>
      <c r="EJ5" s="82">
        <v>8614.2839999999997</v>
      </c>
      <c r="EK5" s="43">
        <v>4.2804535207237899</v>
      </c>
      <c r="EL5" s="43">
        <f t="shared" si="53"/>
        <v>368.73042276314612</v>
      </c>
      <c r="EM5" s="43">
        <f t="shared" si="54"/>
        <v>8596.48416</v>
      </c>
      <c r="EN5" s="43">
        <f t="shared" si="55"/>
        <v>368.82277161954795</v>
      </c>
      <c r="EO5" s="43">
        <f t="shared" si="56"/>
        <v>8649.4038323317673</v>
      </c>
      <c r="EP5" s="133">
        <f t="shared" si="57"/>
        <v>371.91067717357737</v>
      </c>
      <c r="EQ5" s="82" t="s">
        <v>39</v>
      </c>
      <c r="ER5" s="82">
        <v>0.11798538208422409</v>
      </c>
      <c r="ES5" s="82">
        <v>1.1709515464882488E-4</v>
      </c>
      <c r="ET5" s="82"/>
      <c r="EU5" s="82"/>
      <c r="EV5" s="7">
        <v>215730.32500000001</v>
      </c>
      <c r="EW5" s="7">
        <v>1.2520605652407999</v>
      </c>
      <c r="EX5" s="7">
        <v>98.296440905526794</v>
      </c>
      <c r="EY5" s="82">
        <v>42884.423000000003</v>
      </c>
      <c r="EZ5" s="82">
        <v>1.72140139113204</v>
      </c>
      <c r="FA5" s="82">
        <v>97.5608281805236</v>
      </c>
      <c r="FB5" s="7">
        <v>359492.489</v>
      </c>
      <c r="FC5" s="7">
        <v>0.909647834256883</v>
      </c>
      <c r="FD5" s="7">
        <v>98.238844860190994</v>
      </c>
      <c r="FE5" s="82">
        <v>71336.244000000006</v>
      </c>
      <c r="FF5" s="82">
        <v>0.92448990832990696</v>
      </c>
      <c r="FG5" s="82">
        <v>96.479097089874102</v>
      </c>
      <c r="FH5" s="211"/>
      <c r="FI5" s="216">
        <f t="shared" si="58"/>
        <v>98.267642882858894</v>
      </c>
      <c r="FJ5" s="43">
        <f t="shared" si="59"/>
        <v>2.8798022667899659E-2</v>
      </c>
      <c r="FK5" s="43">
        <f t="shared" si="60"/>
        <v>97.019962635198851</v>
      </c>
      <c r="FL5" s="217">
        <f t="shared" si="61"/>
        <v>0.54086554532474906</v>
      </c>
      <c r="FM5" s="226">
        <v>98.872575244204171</v>
      </c>
      <c r="FN5" s="217">
        <v>0.28022384299725844</v>
      </c>
      <c r="FO5" s="231"/>
      <c r="FP5" s="235">
        <f t="shared" si="62"/>
        <v>1.0061559669449525</v>
      </c>
      <c r="FQ5" s="85">
        <f t="shared" si="63"/>
        <v>2.8668428704175354E-3</v>
      </c>
      <c r="FR5" s="85">
        <f t="shared" si="64"/>
        <v>1.0190951692691457</v>
      </c>
      <c r="FS5" s="236">
        <f t="shared" si="65"/>
        <v>6.3732882184342338E-3</v>
      </c>
      <c r="FT5" s="233"/>
    </row>
    <row r="6" spans="1:176" s="134" customFormat="1" x14ac:dyDescent="0.2">
      <c r="A6" s="2"/>
      <c r="B6" s="2" t="b">
        <v>0</v>
      </c>
      <c r="C6" s="2" t="s">
        <v>41</v>
      </c>
      <c r="D6" s="6">
        <v>43418.476840277799</v>
      </c>
      <c r="E6" s="4" t="s">
        <v>104</v>
      </c>
      <c r="F6" s="5" t="s">
        <v>163</v>
      </c>
      <c r="G6" s="2" t="s">
        <v>180</v>
      </c>
      <c r="H6" s="257">
        <v>4454.5770000000002</v>
      </c>
      <c r="I6" s="257">
        <v>7.0055011307644302</v>
      </c>
      <c r="J6" s="257">
        <f t="shared" si="2"/>
        <v>312.06544210577226</v>
      </c>
      <c r="K6" s="257">
        <f t="shared" si="3"/>
        <v>1432.8760000000002</v>
      </c>
      <c r="L6" s="257">
        <f t="shared" si="4"/>
        <v>332.85649585570013</v>
      </c>
      <c r="M6" s="257">
        <f t="shared" si="5"/>
        <v>1461.2325042452549</v>
      </c>
      <c r="N6" s="258">
        <f t="shared" si="6"/>
        <v>339.5153797928732</v>
      </c>
      <c r="O6" s="257">
        <v>5.0447477741542102</v>
      </c>
      <c r="P6" s="257">
        <v>5.9559332307966733</v>
      </c>
      <c r="Q6" s="257">
        <v>6.594324192046877E-3</v>
      </c>
      <c r="R6" s="257"/>
      <c r="S6" s="257"/>
      <c r="T6" s="257">
        <v>76315.607999999993</v>
      </c>
      <c r="U6" s="257">
        <v>1.3292188860085501</v>
      </c>
      <c r="V6" s="257">
        <f t="shared" si="7"/>
        <v>1014.4014745082518</v>
      </c>
      <c r="W6" s="257">
        <f t="shared" si="8"/>
        <v>18955.011999999995</v>
      </c>
      <c r="X6" s="257">
        <f t="shared" si="9"/>
        <v>1260.0832557593285</v>
      </c>
      <c r="Y6" s="257">
        <f t="shared" si="10"/>
        <v>19330.130208586677</v>
      </c>
      <c r="Z6" s="258">
        <f t="shared" si="11"/>
        <v>1288.3297841885751</v>
      </c>
      <c r="AA6" s="257">
        <v>5.0475390308531196</v>
      </c>
      <c r="AB6" s="257">
        <v>5.9559332307966733</v>
      </c>
      <c r="AC6" s="257">
        <v>6.594324192046877E-3</v>
      </c>
      <c r="AD6" s="257"/>
      <c r="AE6" s="257"/>
      <c r="AF6" s="257">
        <v>6254496.6979999999</v>
      </c>
      <c r="AG6" s="257">
        <v>0.37064532737559802</v>
      </c>
      <c r="AH6" s="257">
        <f t="shared" si="12"/>
        <v>23181.999761998068</v>
      </c>
      <c r="AI6" s="257">
        <f t="shared" si="13"/>
        <v>210336.48599999957</v>
      </c>
      <c r="AJ6" s="257">
        <f t="shared" si="14"/>
        <v>46294.360001981389</v>
      </c>
      <c r="AK6" s="257">
        <f t="shared" si="15"/>
        <v>214499.02864722858</v>
      </c>
      <c r="AL6" s="258">
        <f t="shared" si="16"/>
        <v>47221.627139844488</v>
      </c>
      <c r="AM6" s="257">
        <v>4.38492518043254</v>
      </c>
      <c r="AN6" s="257">
        <v>6.0926172453706204</v>
      </c>
      <c r="AO6" s="257">
        <v>6.7164926945756948E-3</v>
      </c>
      <c r="AP6" s="257"/>
      <c r="AQ6" s="257"/>
      <c r="AR6" s="260">
        <v>383036.91399999999</v>
      </c>
      <c r="AS6" s="260">
        <v>0.85348543070345395</v>
      </c>
      <c r="AT6" s="260">
        <f t="shared" si="17"/>
        <v>3269.1642552061185</v>
      </c>
      <c r="AU6" s="257">
        <f t="shared" si="0"/>
        <v>332935.86800000002</v>
      </c>
      <c r="AV6" s="257">
        <f t="shared" si="18"/>
        <v>3467.9742943700089</v>
      </c>
      <c r="AW6" s="257">
        <f t="shared" si="19"/>
        <v>342085.6387608943</v>
      </c>
      <c r="AX6" s="258">
        <f t="shared" si="1"/>
        <v>4906.3049324558078</v>
      </c>
      <c r="AY6" s="260">
        <v>6.7594222198933904</v>
      </c>
      <c r="AZ6" s="260">
        <v>6.0926172453706204</v>
      </c>
      <c r="BA6" s="260">
        <v>6.7164926945756948E-3</v>
      </c>
      <c r="BB6" s="260"/>
      <c r="BC6" s="260"/>
      <c r="BD6" s="7">
        <v>140429.37700000001</v>
      </c>
      <c r="BE6" s="86">
        <v>1.3040741471064501</v>
      </c>
      <c r="BF6" s="86">
        <f t="shared" si="20"/>
        <v>1831.3032003996516</v>
      </c>
      <c r="BG6" s="86">
        <f t="shared" si="21"/>
        <v>135748.43638</v>
      </c>
      <c r="BH6" s="86">
        <f t="shared" si="22"/>
        <v>1836.6380373693257</v>
      </c>
      <c r="BI6" s="86">
        <f t="shared" si="23"/>
        <v>139479.08601378126</v>
      </c>
      <c r="BJ6" s="131">
        <f t="shared" si="66"/>
        <v>2334.9960073060433</v>
      </c>
      <c r="BK6" s="86">
        <v>6.74778129146571</v>
      </c>
      <c r="BL6" s="86">
        <v>6.0926172453706204</v>
      </c>
      <c r="BM6" s="86">
        <v>6.7164926945756948E-3</v>
      </c>
      <c r="BN6" s="86"/>
      <c r="BO6" s="7"/>
      <c r="BP6" s="58">
        <v>72409.710999999996</v>
      </c>
      <c r="BQ6" s="58">
        <v>1.1454896890072801</v>
      </c>
      <c r="BR6" s="58">
        <f t="shared" si="24"/>
        <v>829.44577334497023</v>
      </c>
      <c r="BS6" s="43">
        <f t="shared" si="25"/>
        <v>72138.940919999994</v>
      </c>
      <c r="BT6" s="43">
        <f t="shared" si="26"/>
        <v>831.20988001963667</v>
      </c>
      <c r="BU6" s="43">
        <f t="shared" si="27"/>
        <v>73566.564932438021</v>
      </c>
      <c r="BV6" s="133">
        <f t="shared" si="28"/>
        <v>917.54200814129183</v>
      </c>
      <c r="BW6" s="83">
        <v>0.63012695477934599</v>
      </c>
      <c r="BX6" s="83">
        <v>0.58745044561568749</v>
      </c>
      <c r="BY6" s="83">
        <v>6.521799710422063E-4</v>
      </c>
      <c r="BZ6" s="83"/>
      <c r="CA6" s="83"/>
      <c r="CB6" s="22">
        <v>20645.47</v>
      </c>
      <c r="CC6" s="22">
        <v>2.2863673129411199</v>
      </c>
      <c r="CD6" s="86">
        <f t="shared" si="29"/>
        <v>472.03127768306501</v>
      </c>
      <c r="CE6" s="7">
        <f t="shared" si="30"/>
        <v>19783.76914</v>
      </c>
      <c r="CF6" s="86">
        <f t="shared" si="31"/>
        <v>477.7687911616859</v>
      </c>
      <c r="CG6" s="86">
        <f t="shared" si="32"/>
        <v>20175.288387726636</v>
      </c>
      <c r="CH6" s="131">
        <f t="shared" si="33"/>
        <v>496.65355744326581</v>
      </c>
      <c r="CI6" s="118">
        <v>0.48730003709180603</v>
      </c>
      <c r="CJ6" s="22">
        <v>0.57930756815170759</v>
      </c>
      <c r="CK6" s="22">
        <v>6.4494748721401673E-4</v>
      </c>
      <c r="CL6" s="22"/>
      <c r="CM6" s="22"/>
      <c r="CN6" s="57">
        <v>777278.67099999997</v>
      </c>
      <c r="CO6" s="57">
        <v>0.95019532210543001</v>
      </c>
      <c r="CP6" s="57">
        <f t="shared" si="34"/>
        <v>7385.665571565256</v>
      </c>
      <c r="CQ6" s="43">
        <f t="shared" si="35"/>
        <v>776501.94057999994</v>
      </c>
      <c r="CR6" s="43">
        <f t="shared" si="67"/>
        <v>7385.8141779212974</v>
      </c>
      <c r="CS6" s="43">
        <f t="shared" si="36"/>
        <v>791868.8534004431</v>
      </c>
      <c r="CT6" s="133">
        <f t="shared" si="37"/>
        <v>8427.52741387694</v>
      </c>
      <c r="CU6" s="84">
        <v>7.4500860692801201</v>
      </c>
      <c r="CV6" s="84">
        <v>5.8329176176801196</v>
      </c>
      <c r="CW6" s="84">
        <v>5.8034670597125479E-3</v>
      </c>
      <c r="CX6" s="84"/>
      <c r="CY6" s="84"/>
      <c r="CZ6" s="7">
        <v>79628.510999999999</v>
      </c>
      <c r="DA6" s="7">
        <v>1.1429958457171601</v>
      </c>
      <c r="DB6" s="86">
        <f t="shared" si="38"/>
        <v>910.15057273643185</v>
      </c>
      <c r="DC6" s="7">
        <f t="shared" si="39"/>
        <v>79564.577819999991</v>
      </c>
      <c r="DD6" s="86">
        <f t="shared" si="40"/>
        <v>910.19591228279535</v>
      </c>
      <c r="DE6" s="86">
        <f t="shared" si="41"/>
        <v>81139.154607331715</v>
      </c>
      <c r="DF6" s="131">
        <f t="shared" si="42"/>
        <v>1005.7984766067749</v>
      </c>
      <c r="DG6" s="86">
        <v>0.630098531212957</v>
      </c>
      <c r="DH6" s="7">
        <v>0.56854733721716288</v>
      </c>
      <c r="DI6" s="7">
        <v>6.3542205514279101E-4</v>
      </c>
      <c r="DJ6" s="7"/>
      <c r="DK6" s="7"/>
      <c r="DL6" s="43">
        <v>48220.597999999998</v>
      </c>
      <c r="DM6" s="43">
        <v>1.5569110667683199</v>
      </c>
      <c r="DN6" s="43">
        <f t="shared" si="43"/>
        <v>750.75182672386313</v>
      </c>
      <c r="DO6" s="43">
        <f t="shared" si="44"/>
        <v>48205.060619999997</v>
      </c>
      <c r="DP6" s="43">
        <f t="shared" si="45"/>
        <v>751.68911882723148</v>
      </c>
      <c r="DQ6" s="43">
        <f t="shared" si="46"/>
        <v>49159.035008651765</v>
      </c>
      <c r="DR6" s="133">
        <f t="shared" si="47"/>
        <v>801.68807000207312</v>
      </c>
      <c r="DS6" s="82">
        <v>0.62881006185261401</v>
      </c>
      <c r="DT6" s="82">
        <v>0.59879231065480221</v>
      </c>
      <c r="DU6" s="82">
        <v>6.6228691438217425E-4</v>
      </c>
      <c r="DV6" s="82"/>
      <c r="DW6" s="82"/>
      <c r="DX6" s="7">
        <v>246176.60699999999</v>
      </c>
      <c r="DY6" s="7">
        <v>1.04508516493068</v>
      </c>
      <c r="DZ6" s="86">
        <f t="shared" si="48"/>
        <v>2572.755199286702</v>
      </c>
      <c r="EA6" s="7">
        <f t="shared" si="49"/>
        <v>245700.01256</v>
      </c>
      <c r="EB6" s="86">
        <f t="shared" si="50"/>
        <v>2573.2263151403399</v>
      </c>
      <c r="EC6" s="86">
        <f t="shared" si="51"/>
        <v>250562.39663874567</v>
      </c>
      <c r="ED6" s="131">
        <f t="shared" si="52"/>
        <v>2883.9461779184694</v>
      </c>
      <c r="EE6" s="86">
        <v>6.2118983100482597</v>
      </c>
      <c r="EF6" s="7">
        <v>5.8407696780918146</v>
      </c>
      <c r="EG6" s="7">
        <v>5.8112598702271161E-3</v>
      </c>
      <c r="EH6" s="7"/>
      <c r="EI6" s="7"/>
      <c r="EJ6" s="82">
        <v>38555.83</v>
      </c>
      <c r="EK6" s="43">
        <v>1.7576627303574599</v>
      </c>
      <c r="EL6" s="43">
        <f t="shared" si="53"/>
        <v>677.68145428998071</v>
      </c>
      <c r="EM6" s="43">
        <f t="shared" si="54"/>
        <v>38538.030160000002</v>
      </c>
      <c r="EN6" s="43">
        <f t="shared" si="55"/>
        <v>677.73170626924343</v>
      </c>
      <c r="EO6" s="43">
        <f t="shared" si="56"/>
        <v>39300.694770081958</v>
      </c>
      <c r="EP6" s="133">
        <f t="shared" si="57"/>
        <v>716.15978006598107</v>
      </c>
      <c r="EQ6" s="82">
        <v>0.66523271531864903</v>
      </c>
      <c r="ER6" s="82">
        <v>0.58756677243660149</v>
      </c>
      <c r="ES6" s="82">
        <v>5.8458948995987134E-4</v>
      </c>
      <c r="ET6" s="82"/>
      <c r="EU6" s="82"/>
      <c r="EV6" s="7">
        <v>212320.734</v>
      </c>
      <c r="EW6" s="7">
        <v>0.93106930903124197</v>
      </c>
      <c r="EX6" s="7">
        <v>96.742877862206299</v>
      </c>
      <c r="EY6" s="82">
        <v>41648.701999999997</v>
      </c>
      <c r="EZ6" s="82">
        <v>2.58983298695534</v>
      </c>
      <c r="FA6" s="82">
        <v>94.749598467579403</v>
      </c>
      <c r="FB6" s="7">
        <v>351317.304</v>
      </c>
      <c r="FC6" s="7">
        <v>0.61865606720676203</v>
      </c>
      <c r="FD6" s="7">
        <v>96.004804496364798</v>
      </c>
      <c r="FE6" s="82">
        <v>71392.436000000002</v>
      </c>
      <c r="FF6" s="82">
        <v>1.78707778914975</v>
      </c>
      <c r="FG6" s="82">
        <v>96.555094270545396</v>
      </c>
      <c r="FH6" s="211"/>
      <c r="FI6" s="216">
        <f t="shared" si="58"/>
        <v>96.373841179285549</v>
      </c>
      <c r="FJ6" s="43">
        <f t="shared" si="59"/>
        <v>0.36903668292075054</v>
      </c>
      <c r="FK6" s="43">
        <f t="shared" si="60"/>
        <v>95.6523463690624</v>
      </c>
      <c r="FL6" s="217">
        <f t="shared" si="61"/>
        <v>0.90274790148299644</v>
      </c>
      <c r="FM6" s="226">
        <v>98.281071977018158</v>
      </c>
      <c r="FN6" s="217">
        <v>0.28023208163417179</v>
      </c>
      <c r="FO6" s="231"/>
      <c r="FP6" s="235">
        <f t="shared" si="62"/>
        <v>1.0197899219787718</v>
      </c>
      <c r="FQ6" s="85">
        <f t="shared" si="63"/>
        <v>4.8686857961828187E-3</v>
      </c>
      <c r="FR6" s="85">
        <f t="shared" si="64"/>
        <v>1.0274820818071013</v>
      </c>
      <c r="FS6" s="236">
        <f t="shared" si="65"/>
        <v>1.0130067030088938E-2</v>
      </c>
      <c r="FT6" s="233"/>
    </row>
    <row r="7" spans="1:176" s="134" customFormat="1" x14ac:dyDescent="0.2">
      <c r="A7" s="2"/>
      <c r="B7" s="2" t="b">
        <v>0</v>
      </c>
      <c r="C7" s="2" t="s">
        <v>1</v>
      </c>
      <c r="D7" s="6">
        <v>43418.4841087963</v>
      </c>
      <c r="E7" s="4" t="s">
        <v>104</v>
      </c>
      <c r="F7" s="5" t="s">
        <v>175</v>
      </c>
      <c r="G7" s="2" t="s">
        <v>8</v>
      </c>
      <c r="H7" s="257">
        <v>6878.1369999999997</v>
      </c>
      <c r="I7" s="257">
        <v>5.3712718770016901</v>
      </c>
      <c r="J7" s="257">
        <f t="shared" si="2"/>
        <v>369.44343834264777</v>
      </c>
      <c r="K7" s="257">
        <f t="shared" si="3"/>
        <v>3856.4359999999997</v>
      </c>
      <c r="L7" s="257">
        <f t="shared" si="4"/>
        <v>387.16541789150335</v>
      </c>
      <c r="M7" s="257">
        <f t="shared" si="5"/>
        <v>3917.0437831882887</v>
      </c>
      <c r="N7" s="258">
        <f t="shared" si="6"/>
        <v>393.51067524475354</v>
      </c>
      <c r="O7" s="257">
        <v>9.5094232859614998</v>
      </c>
      <c r="P7" s="257">
        <v>11.900441420471068</v>
      </c>
      <c r="Q7" s="257">
        <v>1.3136217322578707E-2</v>
      </c>
      <c r="R7" s="257"/>
      <c r="S7" s="257"/>
      <c r="T7" s="257">
        <v>114528.163</v>
      </c>
      <c r="U7" s="257">
        <v>0.83167371554424896</v>
      </c>
      <c r="V7" s="257">
        <f t="shared" si="7"/>
        <v>952.50062856667387</v>
      </c>
      <c r="W7" s="257">
        <f t="shared" si="8"/>
        <v>57167.567000000003</v>
      </c>
      <c r="X7" s="257">
        <f t="shared" si="9"/>
        <v>1210.8083693881631</v>
      </c>
      <c r="Y7" s="257">
        <f t="shared" si="10"/>
        <v>58066.013001991996</v>
      </c>
      <c r="Z7" s="258">
        <f t="shared" si="11"/>
        <v>1248.0179191943694</v>
      </c>
      <c r="AA7" s="257">
        <v>9.5150609991251702</v>
      </c>
      <c r="AB7" s="257">
        <v>11.900441420471068</v>
      </c>
      <c r="AC7" s="257">
        <v>1.3136217322578707E-2</v>
      </c>
      <c r="AD7" s="257"/>
      <c r="AE7" s="257"/>
      <c r="AF7" s="257">
        <v>6800192.375</v>
      </c>
      <c r="AG7" s="257">
        <v>0.386120110870804</v>
      </c>
      <c r="AH7" s="257">
        <f t="shared" si="12"/>
        <v>26256.910337777957</v>
      </c>
      <c r="AI7" s="257">
        <f t="shared" si="13"/>
        <v>756032.16299999971</v>
      </c>
      <c r="AJ7" s="257">
        <f t="shared" si="14"/>
        <v>47908.120350457153</v>
      </c>
      <c r="AK7" s="257">
        <f t="shared" si="15"/>
        <v>767913.97133766615</v>
      </c>
      <c r="AL7" s="258">
        <f t="shared" si="16"/>
        <v>48741.933913840083</v>
      </c>
      <c r="AM7" s="257">
        <v>4.0604589927110899</v>
      </c>
      <c r="AN7" s="257">
        <v>12.173547253851018</v>
      </c>
      <c r="AO7" s="257">
        <v>1.3379229771683291E-2</v>
      </c>
      <c r="AP7" s="257"/>
      <c r="AQ7" s="257"/>
      <c r="AR7" s="260">
        <v>715512.50399999996</v>
      </c>
      <c r="AS7" s="260">
        <v>1.3184060505906301</v>
      </c>
      <c r="AT7" s="260">
        <f t="shared" si="17"/>
        <v>9433.3601454685231</v>
      </c>
      <c r="AU7" s="257">
        <f t="shared" si="0"/>
        <v>665411.45799999998</v>
      </c>
      <c r="AV7" s="257">
        <f t="shared" si="18"/>
        <v>9504.0882999374389</v>
      </c>
      <c r="AW7" s="257">
        <f t="shared" si="19"/>
        <v>684651.58370955044</v>
      </c>
      <c r="AX7" s="258">
        <f t="shared" si="1"/>
        <v>10281.752805032196</v>
      </c>
      <c r="AY7" s="260">
        <v>12.9526743166223</v>
      </c>
      <c r="AZ7" s="260">
        <v>12.173547253851018</v>
      </c>
      <c r="BA7" s="260">
        <v>1.3379229771683291E-2</v>
      </c>
      <c r="BB7" s="260"/>
      <c r="BC7" s="260"/>
      <c r="BD7" s="7">
        <v>262190.462</v>
      </c>
      <c r="BE7" s="86">
        <v>1.1859693880601601</v>
      </c>
      <c r="BF7" s="86">
        <f t="shared" si="20"/>
        <v>3109.4986177335068</v>
      </c>
      <c r="BG7" s="86">
        <f t="shared" si="21"/>
        <v>257509.52137999999</v>
      </c>
      <c r="BH7" s="86">
        <f t="shared" si="22"/>
        <v>3112.6434942351543</v>
      </c>
      <c r="BI7" s="86">
        <f t="shared" si="23"/>
        <v>264955.31375882222</v>
      </c>
      <c r="BJ7" s="131">
        <f t="shared" si="66"/>
        <v>3430.407022618846</v>
      </c>
      <c r="BK7" s="86">
        <v>12.9405356177274</v>
      </c>
      <c r="BL7" s="86">
        <v>12.173547253851018</v>
      </c>
      <c r="BM7" s="86">
        <v>1.3379229771683291E-2</v>
      </c>
      <c r="BN7" s="86"/>
      <c r="BO7" s="7"/>
      <c r="BP7" s="58">
        <v>143934.217</v>
      </c>
      <c r="BQ7" s="58">
        <v>1.0959389058550899</v>
      </c>
      <c r="BR7" s="58">
        <f t="shared" si="24"/>
        <v>1577.4310829408907</v>
      </c>
      <c r="BS7" s="43">
        <f t="shared" si="25"/>
        <v>143663.44692000002</v>
      </c>
      <c r="BT7" s="43">
        <f t="shared" si="26"/>
        <v>1578.3593998676265</v>
      </c>
      <c r="BU7" s="43">
        <f t="shared" si="27"/>
        <v>145921.26295610424</v>
      </c>
      <c r="BV7" s="133">
        <f t="shared" si="28"/>
        <v>1689.5657774599815</v>
      </c>
      <c r="BW7" s="83">
        <v>1.25543801316058</v>
      </c>
      <c r="BX7" s="83">
        <v>1.1737740072925567</v>
      </c>
      <c r="BY7" s="83">
        <v>1.2991957769168973E-3</v>
      </c>
      <c r="BZ7" s="83"/>
      <c r="CA7" s="83"/>
      <c r="CB7" s="22">
        <v>37780.777999999998</v>
      </c>
      <c r="CC7" s="22">
        <v>2.1073339716811801</v>
      </c>
      <c r="CD7" s="86">
        <f t="shared" si="29"/>
        <v>796.16716955944946</v>
      </c>
      <c r="CE7" s="7">
        <f t="shared" si="30"/>
        <v>36919.077140000001</v>
      </c>
      <c r="CF7" s="86">
        <f t="shared" si="31"/>
        <v>799.58217375157699</v>
      </c>
      <c r="CG7" s="86">
        <f t="shared" si="32"/>
        <v>37499.297691517735</v>
      </c>
      <c r="CH7" s="131">
        <f t="shared" si="33"/>
        <v>823.63412459042547</v>
      </c>
      <c r="CI7" s="118">
        <v>0.85690583124848596</v>
      </c>
      <c r="CJ7" s="22">
        <v>1.1575038725380062</v>
      </c>
      <c r="CK7" s="22">
        <v>1.2848097721704658E-3</v>
      </c>
      <c r="CL7" s="22"/>
      <c r="CM7" s="22"/>
      <c r="CN7" s="57">
        <v>1578888.81</v>
      </c>
      <c r="CO7" s="57">
        <v>0.63332548605822803</v>
      </c>
      <c r="CP7" s="57">
        <f t="shared" si="34"/>
        <v>9999.5052302514723</v>
      </c>
      <c r="CQ7" s="43">
        <f t="shared" si="35"/>
        <v>1578112.0795800001</v>
      </c>
      <c r="CR7" s="43">
        <f t="shared" si="67"/>
        <v>9999.6149918687097</v>
      </c>
      <c r="CS7" s="43">
        <f t="shared" si="36"/>
        <v>1602913.703350239</v>
      </c>
      <c r="CT7" s="133">
        <f t="shared" si="37"/>
        <v>11725.555991816811</v>
      </c>
      <c r="CU7" s="84">
        <v>13.606708252575199</v>
      </c>
      <c r="CV7" s="84">
        <v>11.65464617042911</v>
      </c>
      <c r="CW7" s="84">
        <v>1.1552431300814006E-2</v>
      </c>
      <c r="CX7" s="84"/>
      <c r="CY7" s="84"/>
      <c r="CZ7" s="7">
        <v>157322.67600000001</v>
      </c>
      <c r="DA7" s="7">
        <v>0.87156643191132899</v>
      </c>
      <c r="DB7" s="86">
        <f t="shared" si="38"/>
        <v>1371.1716338006206</v>
      </c>
      <c r="DC7" s="7">
        <f t="shared" si="39"/>
        <v>157258.74282000001</v>
      </c>
      <c r="DD7" s="86">
        <f t="shared" si="40"/>
        <v>1371.2017295144133</v>
      </c>
      <c r="DE7" s="86">
        <f t="shared" si="41"/>
        <v>159730.22264989928</v>
      </c>
      <c r="DF7" s="131">
        <f t="shared" si="42"/>
        <v>1510.1803160184727</v>
      </c>
      <c r="DG7" s="86">
        <v>1.2535967039600799</v>
      </c>
      <c r="DH7" s="7">
        <v>1.1360040516123504</v>
      </c>
      <c r="DI7" s="7">
        <v>1.2658632831915614E-3</v>
      </c>
      <c r="DJ7" s="7"/>
      <c r="DK7" s="7"/>
      <c r="DL7" s="43">
        <v>95157.879000000001</v>
      </c>
      <c r="DM7" s="43">
        <v>1.75907606489987</v>
      </c>
      <c r="DN7" s="43">
        <f t="shared" si="43"/>
        <v>1673.8994733553798</v>
      </c>
      <c r="DO7" s="43">
        <f t="shared" si="44"/>
        <v>95142.341620000007</v>
      </c>
      <c r="DP7" s="43">
        <f t="shared" si="45"/>
        <v>1674.3200628713316</v>
      </c>
      <c r="DQ7" s="43">
        <f t="shared" si="46"/>
        <v>96637.599524690013</v>
      </c>
      <c r="DR7" s="133">
        <f t="shared" si="47"/>
        <v>1736.9313411036217</v>
      </c>
      <c r="DS7" s="82">
        <v>1.2518424689782199</v>
      </c>
      <c r="DT7" s="82">
        <v>1.1964359807006801</v>
      </c>
      <c r="DU7" s="82">
        <v>1.3192997163457263E-3</v>
      </c>
      <c r="DV7" s="82"/>
      <c r="DW7" s="82"/>
      <c r="DX7" s="7">
        <v>545791.076</v>
      </c>
      <c r="DY7" s="7">
        <v>0.77481041445038601</v>
      </c>
      <c r="DZ7" s="86">
        <f t="shared" si="48"/>
        <v>4228.8460979888214</v>
      </c>
      <c r="EA7" s="7">
        <f t="shared" si="49"/>
        <v>545314.48155999999</v>
      </c>
      <c r="EB7" s="86">
        <f t="shared" si="50"/>
        <v>4229.132733072971</v>
      </c>
      <c r="EC7" s="86">
        <f t="shared" si="51"/>
        <v>553884.64890306559</v>
      </c>
      <c r="ED7" s="131">
        <f t="shared" si="52"/>
        <v>4748.8041375790635</v>
      </c>
      <c r="EE7" s="86">
        <v>12.777692036186901</v>
      </c>
      <c r="EF7" s="7">
        <v>11.670335228942426</v>
      </c>
      <c r="EG7" s="7">
        <v>1.1567943442689377E-2</v>
      </c>
      <c r="EH7" s="7"/>
      <c r="EI7" s="7"/>
      <c r="EJ7" s="82">
        <v>71738.83</v>
      </c>
      <c r="EK7" s="43">
        <v>1.3997758913134699</v>
      </c>
      <c r="EL7" s="43">
        <f t="shared" si="53"/>
        <v>1004.1828470503549</v>
      </c>
      <c r="EM7" s="43">
        <f t="shared" si="54"/>
        <v>71721.030159999995</v>
      </c>
      <c r="EN7" s="43">
        <f t="shared" si="55"/>
        <v>1004.2167607166259</v>
      </c>
      <c r="EO7" s="43">
        <f t="shared" si="56"/>
        <v>72848.198521144324</v>
      </c>
      <c r="EP7" s="133">
        <f t="shared" si="57"/>
        <v>1054.1834297047717</v>
      </c>
      <c r="EQ7" s="82">
        <v>1.2786120206662399</v>
      </c>
      <c r="ER7" s="82">
        <v>1.17400643778905</v>
      </c>
      <c r="ES7" s="82">
        <v>1.1636886929168007E-3</v>
      </c>
      <c r="ET7" s="82"/>
      <c r="EU7" s="82"/>
      <c r="EV7" s="7">
        <v>211628.65</v>
      </c>
      <c r="EW7" s="7">
        <v>0.784497829451827</v>
      </c>
      <c r="EX7" s="7">
        <v>96.427533257743903</v>
      </c>
      <c r="EY7" s="82">
        <v>41650.962</v>
      </c>
      <c r="EZ7" s="82">
        <v>1.8722687724129199</v>
      </c>
      <c r="FA7" s="82">
        <v>94.754739902540294</v>
      </c>
      <c r="FB7" s="7">
        <v>351875.62900000002</v>
      </c>
      <c r="FC7" s="7">
        <v>0.79003727189320505</v>
      </c>
      <c r="FD7" s="7">
        <v>96.157378485349</v>
      </c>
      <c r="FE7" s="82">
        <v>70508.601999999999</v>
      </c>
      <c r="FF7" s="82">
        <v>2.2529164002241302</v>
      </c>
      <c r="FG7" s="82">
        <v>95.359748097044402</v>
      </c>
      <c r="FH7" s="211"/>
      <c r="FI7" s="216">
        <f t="shared" si="58"/>
        <v>96.292455871546451</v>
      </c>
      <c r="FJ7" s="43">
        <f t="shared" si="59"/>
        <v>0.13507738619745169</v>
      </c>
      <c r="FK7" s="43">
        <f t="shared" si="60"/>
        <v>95.057243999792348</v>
      </c>
      <c r="FL7" s="217">
        <f t="shared" si="61"/>
        <v>0.30250409725205429</v>
      </c>
      <c r="FM7" s="226">
        <v>97.80578898225555</v>
      </c>
      <c r="FN7" s="217">
        <v>0.33013105125911385</v>
      </c>
      <c r="FO7" s="231"/>
      <c r="FP7" s="235">
        <f t="shared" si="62"/>
        <v>1.0157160090789239</v>
      </c>
      <c r="FQ7" s="85">
        <f t="shared" si="63"/>
        <v>3.7127086806720594E-3</v>
      </c>
      <c r="FR7" s="85">
        <f t="shared" si="64"/>
        <v>1.0289146294044587</v>
      </c>
      <c r="FS7" s="236">
        <f t="shared" si="65"/>
        <v>4.773144615765332E-3</v>
      </c>
      <c r="FT7" s="233"/>
    </row>
    <row r="8" spans="1:176" s="134" customFormat="1" x14ac:dyDescent="0.2">
      <c r="A8" s="2"/>
      <c r="B8" s="2" t="b">
        <v>0</v>
      </c>
      <c r="C8" s="2" t="s">
        <v>43</v>
      </c>
      <c r="D8" s="6">
        <v>43418.4913773148</v>
      </c>
      <c r="E8" s="4" t="s">
        <v>104</v>
      </c>
      <c r="F8" s="5" t="s">
        <v>168</v>
      </c>
      <c r="G8" s="2" t="s">
        <v>47</v>
      </c>
      <c r="H8" s="257">
        <v>32812.864000000001</v>
      </c>
      <c r="I8" s="257">
        <v>1.9767636264680299</v>
      </c>
      <c r="J8" s="257">
        <f t="shared" si="2"/>
        <v>648.63276035442277</v>
      </c>
      <c r="K8" s="257">
        <f t="shared" si="3"/>
        <v>29791.163</v>
      </c>
      <c r="L8" s="257">
        <f t="shared" si="4"/>
        <v>658.8877480130152</v>
      </c>
      <c r="M8" s="257">
        <f t="shared" si="5"/>
        <v>31459.07582019367</v>
      </c>
      <c r="N8" s="258">
        <f t="shared" si="6"/>
        <v>778.24691883349851</v>
      </c>
      <c r="O8" s="257">
        <v>105.734833528949</v>
      </c>
      <c r="P8" s="257">
        <v>119.1269466049314</v>
      </c>
      <c r="Q8" s="257">
        <v>0.1313625200396821</v>
      </c>
      <c r="R8" s="257"/>
      <c r="S8" s="257"/>
      <c r="T8" s="257">
        <v>442810.84299999999</v>
      </c>
      <c r="U8" s="257">
        <v>0.84463130845843004</v>
      </c>
      <c r="V8" s="257">
        <f t="shared" si="7"/>
        <v>3740.1190172267043</v>
      </c>
      <c r="W8" s="257">
        <f t="shared" si="8"/>
        <v>385450.24699999997</v>
      </c>
      <c r="X8" s="257">
        <f t="shared" si="9"/>
        <v>3814.0909431975219</v>
      </c>
      <c r="Y8" s="257">
        <f t="shared" si="10"/>
        <v>407030.38499320677</v>
      </c>
      <c r="Z8" s="258">
        <f t="shared" si="11"/>
        <v>6047.4565954760837</v>
      </c>
      <c r="AA8" s="257">
        <v>106.60898286658799</v>
      </c>
      <c r="AB8" s="257">
        <v>119.1269466049314</v>
      </c>
      <c r="AC8" s="257">
        <v>0.1313625200396821</v>
      </c>
      <c r="AD8" s="257"/>
      <c r="AE8" s="257"/>
      <c r="AF8" s="257">
        <v>16897993.024</v>
      </c>
      <c r="AG8" s="257">
        <v>0.497993984534356</v>
      </c>
      <c r="AH8" s="257">
        <f t="shared" si="12"/>
        <v>84150.988766555121</v>
      </c>
      <c r="AI8" s="257">
        <f t="shared" si="13"/>
        <v>10853832.811999999</v>
      </c>
      <c r="AJ8" s="257">
        <f t="shared" si="14"/>
        <v>93204.890244110386</v>
      </c>
      <c r="AK8" s="257">
        <f t="shared" si="15"/>
        <v>11461504.519726666</v>
      </c>
      <c r="AL8" s="258">
        <f t="shared" si="16"/>
        <v>160695.32743963864</v>
      </c>
      <c r="AM8" s="257">
        <v>127.931568445626</v>
      </c>
      <c r="AN8" s="257">
        <v>121.86081696158753</v>
      </c>
      <c r="AO8" s="257">
        <v>0.13379144705944379</v>
      </c>
      <c r="AP8" s="257"/>
      <c r="AQ8" s="257"/>
      <c r="AR8" s="260">
        <v>6083083.1490000002</v>
      </c>
      <c r="AS8" s="260">
        <v>0.41566334753859602</v>
      </c>
      <c r="AT8" s="260">
        <f t="shared" si="17"/>
        <v>25285.147050689644</v>
      </c>
      <c r="AU8" s="257">
        <f t="shared" si="0"/>
        <v>6032982.1030000001</v>
      </c>
      <c r="AV8" s="257">
        <f t="shared" si="18"/>
        <v>25311.619311175906</v>
      </c>
      <c r="AW8" s="257">
        <f t="shared" si="19"/>
        <v>6618005.3939155238</v>
      </c>
      <c r="AX8" s="258">
        <f t="shared" si="1"/>
        <v>40910.530778235094</v>
      </c>
      <c r="AY8" s="260">
        <v>125.41060641977199</v>
      </c>
      <c r="AZ8" s="260">
        <v>121.86081696158753</v>
      </c>
      <c r="BA8" s="260">
        <v>0.13379144705944379</v>
      </c>
      <c r="BB8" s="260"/>
      <c r="BC8" s="260"/>
      <c r="BD8" s="7">
        <v>2591226.0329999998</v>
      </c>
      <c r="BE8" s="86">
        <v>0.44059358977388502</v>
      </c>
      <c r="BF8" s="86">
        <f t="shared" si="20"/>
        <v>11416.775797950133</v>
      </c>
      <c r="BG8" s="86">
        <f t="shared" si="21"/>
        <v>2586545.0923799998</v>
      </c>
      <c r="BH8" s="86">
        <f t="shared" si="22"/>
        <v>11417.632744539374</v>
      </c>
      <c r="BI8" s="86">
        <f t="shared" si="23"/>
        <v>2837364.5206844672</v>
      </c>
      <c r="BJ8" s="131">
        <f t="shared" si="66"/>
        <v>17966.677644143958</v>
      </c>
      <c r="BK8" s="86">
        <v>125.625585794231</v>
      </c>
      <c r="BL8" s="86">
        <v>121.86081696158753</v>
      </c>
      <c r="BM8" s="86">
        <v>0.13379144705944379</v>
      </c>
      <c r="BN8" s="86"/>
      <c r="BO8" s="7"/>
      <c r="BP8" s="58">
        <v>1468617.331</v>
      </c>
      <c r="BQ8" s="58">
        <v>0.97321948483281095</v>
      </c>
      <c r="BR8" s="58">
        <f t="shared" si="24"/>
        <v>14292.870022923576</v>
      </c>
      <c r="BS8" s="43">
        <f t="shared" si="25"/>
        <v>1468346.5609200001</v>
      </c>
      <c r="BT8" s="43">
        <f t="shared" si="26"/>
        <v>14292.972506302174</v>
      </c>
      <c r="BU8" s="43">
        <f t="shared" si="27"/>
        <v>1550554.6322680623</v>
      </c>
      <c r="BV8" s="133">
        <f t="shared" si="28"/>
        <v>22871.772300136225</v>
      </c>
      <c r="BW8" s="83">
        <v>12.5438052233914</v>
      </c>
      <c r="BX8" s="83">
        <v>11.749825788181711</v>
      </c>
      <c r="BY8" s="83">
        <v>1.2992064590947931E-2</v>
      </c>
      <c r="BZ8" s="83"/>
      <c r="CA8" s="83"/>
      <c r="CB8" s="22">
        <v>341656.62199999997</v>
      </c>
      <c r="CC8" s="22">
        <v>0.80534731581954899</v>
      </c>
      <c r="CD8" s="86">
        <f t="shared" si="29"/>
        <v>2751.5224345967426</v>
      </c>
      <c r="CE8" s="7">
        <f t="shared" si="30"/>
        <v>340794.92113999999</v>
      </c>
      <c r="CF8" s="86">
        <f t="shared" si="31"/>
        <v>2752.5125247283031</v>
      </c>
      <c r="CG8" s="86">
        <f t="shared" si="32"/>
        <v>359874.94893301692</v>
      </c>
      <c r="CH8" s="131">
        <f t="shared" si="33"/>
        <v>4935.2110944220431</v>
      </c>
      <c r="CI8" s="118">
        <v>13.411951880231401</v>
      </c>
      <c r="CJ8" s="22">
        <v>11.58695691587028</v>
      </c>
      <c r="CK8" s="22">
        <v>1.2848277299044251E-2</v>
      </c>
      <c r="CL8" s="22"/>
      <c r="CM8" s="22"/>
      <c r="CN8" s="57">
        <v>15167978.788000001</v>
      </c>
      <c r="CO8" s="57">
        <v>0.72668175255701595</v>
      </c>
      <c r="CP8" s="57">
        <f t="shared" si="34"/>
        <v>110222.93408411484</v>
      </c>
      <c r="CQ8" s="43">
        <f t="shared" si="35"/>
        <v>15167202.05758</v>
      </c>
      <c r="CR8" s="43">
        <f t="shared" si="67"/>
        <v>110222.94404182327</v>
      </c>
      <c r="CS8" s="43">
        <f t="shared" si="36"/>
        <v>16016365.642039778</v>
      </c>
      <c r="CT8" s="133">
        <f t="shared" si="37"/>
        <v>212265.74096553505</v>
      </c>
      <c r="CU8" s="84">
        <v>125.72385701638601</v>
      </c>
      <c r="CV8" s="84">
        <v>116.66646328394086</v>
      </c>
      <c r="CW8" s="84">
        <v>0.11549611028996006</v>
      </c>
      <c r="CX8" s="84"/>
      <c r="CY8" s="84"/>
      <c r="CZ8" s="7">
        <v>1593451.997</v>
      </c>
      <c r="DA8" s="7">
        <v>0.44796014953456398</v>
      </c>
      <c r="DB8" s="86">
        <f t="shared" si="38"/>
        <v>7138.029948522696</v>
      </c>
      <c r="DC8" s="7">
        <f t="shared" si="39"/>
        <v>1593388.06382</v>
      </c>
      <c r="DD8" s="86">
        <f t="shared" si="40"/>
        <v>7138.0357297852461</v>
      </c>
      <c r="DE8" s="86">
        <f t="shared" si="41"/>
        <v>1682596.8127093585</v>
      </c>
      <c r="DF8" s="131">
        <f t="shared" si="42"/>
        <v>20113.882794700639</v>
      </c>
      <c r="DG8" s="86">
        <v>12.542348270419399</v>
      </c>
      <c r="DH8" s="7">
        <v>11.371737334601606</v>
      </c>
      <c r="DI8" s="7">
        <v>1.2658909517460374E-2</v>
      </c>
      <c r="DJ8" s="7"/>
      <c r="DK8" s="7"/>
      <c r="DL8" s="43">
        <v>950382.48600000003</v>
      </c>
      <c r="DM8" s="43">
        <v>0.67385822463699097</v>
      </c>
      <c r="DN8" s="43">
        <f t="shared" si="43"/>
        <v>6404.2305474204995</v>
      </c>
      <c r="DO8" s="43">
        <f t="shared" si="44"/>
        <v>950366.94862000004</v>
      </c>
      <c r="DP8" s="43">
        <f t="shared" si="45"/>
        <v>6404.3404914595167</v>
      </c>
      <c r="DQ8" s="43">
        <f t="shared" si="46"/>
        <v>1003574.9827437983</v>
      </c>
      <c r="DR8" s="133">
        <f t="shared" si="47"/>
        <v>13017.218266646856</v>
      </c>
      <c r="DS8" s="82">
        <v>12.5394780176272</v>
      </c>
      <c r="DT8" s="82">
        <v>11.976678860329773</v>
      </c>
      <c r="DU8" s="82">
        <v>1.3193003669322138E-2</v>
      </c>
      <c r="DV8" s="82"/>
      <c r="DW8" s="82"/>
      <c r="DX8" s="7">
        <v>4278089.6730000004</v>
      </c>
      <c r="DY8" s="7">
        <v>2.2618624717734002</v>
      </c>
      <c r="DZ8" s="86">
        <f t="shared" si="48"/>
        <v>96764.504822400384</v>
      </c>
      <c r="EA8" s="7">
        <f t="shared" si="49"/>
        <v>4277613.0785600003</v>
      </c>
      <c r="EB8" s="86">
        <f t="shared" si="50"/>
        <v>96764.517349480026</v>
      </c>
      <c r="EC8" s="86">
        <f t="shared" si="51"/>
        <v>4517103.0807985282</v>
      </c>
      <c r="ED8" s="131">
        <f t="shared" si="52"/>
        <v>113786.86486927679</v>
      </c>
      <c r="EE8" s="86">
        <v>125.004207411113</v>
      </c>
      <c r="EF8" s="7">
        <v>116.82351541081259</v>
      </c>
      <c r="EG8" s="7">
        <v>0.11565119283693093</v>
      </c>
      <c r="EH8" s="7"/>
      <c r="EI8" s="7"/>
      <c r="EJ8" s="82">
        <v>837080.076</v>
      </c>
      <c r="EK8" s="43">
        <v>0.50174832747569897</v>
      </c>
      <c r="EL8" s="43">
        <f t="shared" si="53"/>
        <v>4200.0352809623091</v>
      </c>
      <c r="EM8" s="43">
        <f t="shared" si="54"/>
        <v>837062.27616000001</v>
      </c>
      <c r="EN8" s="43">
        <f t="shared" si="55"/>
        <v>4200.0433894808966</v>
      </c>
      <c r="EO8" s="43">
        <f t="shared" si="56"/>
        <v>883926.74068955728</v>
      </c>
      <c r="EP8" s="133">
        <f t="shared" si="57"/>
        <v>10753.711266706301</v>
      </c>
      <c r="EQ8" s="82">
        <v>12.577563181648101</v>
      </c>
      <c r="ER8" s="82">
        <v>11.752152486357588</v>
      </c>
      <c r="ES8" s="82">
        <v>1.1634045495280418E-2</v>
      </c>
      <c r="ET8" s="82"/>
      <c r="EU8" s="82"/>
      <c r="EV8" s="7">
        <v>201225.796</v>
      </c>
      <c r="EW8" s="7">
        <v>1.5137035233442699</v>
      </c>
      <c r="EX8" s="7">
        <v>91.687524992981807</v>
      </c>
      <c r="EY8" s="82">
        <v>38506.457000000002</v>
      </c>
      <c r="EZ8" s="82">
        <v>1.27969614026754</v>
      </c>
      <c r="FA8" s="82">
        <v>87.601081521318804</v>
      </c>
      <c r="FB8" s="7">
        <v>328521.17</v>
      </c>
      <c r="FC8" s="7">
        <v>1.8735675323001499</v>
      </c>
      <c r="FD8" s="7">
        <v>89.7752838805999</v>
      </c>
      <c r="FE8" s="82">
        <v>64388.131000000001</v>
      </c>
      <c r="FF8" s="82">
        <v>2.4156755407626598</v>
      </c>
      <c r="FG8" s="82">
        <v>87.082083298141299</v>
      </c>
      <c r="FH8" s="211"/>
      <c r="FI8" s="216">
        <f t="shared" si="58"/>
        <v>90.731404436790854</v>
      </c>
      <c r="FJ8" s="43">
        <f t="shared" si="59"/>
        <v>0.95612055619095315</v>
      </c>
      <c r="FK8" s="43">
        <f t="shared" si="60"/>
        <v>87.341582409730051</v>
      </c>
      <c r="FL8" s="217">
        <f t="shared" si="61"/>
        <v>0.25949911158875238</v>
      </c>
      <c r="FM8" s="226">
        <v>95.81116827999162</v>
      </c>
      <c r="FN8" s="217">
        <v>0.32889245803504996</v>
      </c>
      <c r="FO8" s="231"/>
      <c r="FP8" s="235">
        <f t="shared" si="62"/>
        <v>1.0559868314034491</v>
      </c>
      <c r="FQ8" s="85">
        <f t="shared" si="63"/>
        <v>1.1703429006058766E-2</v>
      </c>
      <c r="FR8" s="85">
        <f t="shared" si="64"/>
        <v>1.0969708314938662</v>
      </c>
      <c r="FS8" s="236">
        <f t="shared" si="65"/>
        <v>4.9801593297491105E-3</v>
      </c>
      <c r="FT8" s="233"/>
    </row>
    <row r="9" spans="1:176" s="134" customFormat="1" x14ac:dyDescent="0.2">
      <c r="A9" s="2"/>
      <c r="B9" s="2" t="b">
        <v>0</v>
      </c>
      <c r="C9" s="2" t="s">
        <v>159</v>
      </c>
      <c r="D9" s="6">
        <v>43418.5057407407</v>
      </c>
      <c r="E9" s="4" t="s">
        <v>33</v>
      </c>
      <c r="F9" s="5" t="s">
        <v>154</v>
      </c>
      <c r="G9" s="2" t="s">
        <v>176</v>
      </c>
      <c r="H9" s="257">
        <v>2215.6570000000002</v>
      </c>
      <c r="I9" s="257">
        <v>8.3061004618053609</v>
      </c>
      <c r="J9" s="257">
        <f t="shared" si="2"/>
        <v>184.03469630902279</v>
      </c>
      <c r="K9" s="257">
        <f t="shared" si="3"/>
        <v>-806.04399999999987</v>
      </c>
      <c r="L9" s="257">
        <f t="shared" si="4"/>
        <v>217.43361313793889</v>
      </c>
      <c r="M9" s="257">
        <f>K9*$FP9</f>
        <v>-830.54134291804314</v>
      </c>
      <c r="N9" s="258">
        <f t="shared" si="6"/>
        <v>-224.05776781364176</v>
      </c>
      <c r="O9" s="257">
        <v>131.73038115650499</v>
      </c>
      <c r="P9" s="257"/>
      <c r="Q9" s="257"/>
      <c r="R9" s="257">
        <f t="shared" ref="R9:R42" si="68">M9/R$3</f>
        <v>-3.1395680914721518</v>
      </c>
      <c r="S9" s="257">
        <f>R9*SQRT(((S$3/R$3)^2)+((N9/M9)^2))</f>
        <v>-0.84700677521092171</v>
      </c>
      <c r="T9" s="257">
        <v>43616.351000000002</v>
      </c>
      <c r="U9" s="257">
        <v>2.0263713536841599</v>
      </c>
      <c r="V9" s="257">
        <f t="shared" si="7"/>
        <v>883.82924218633457</v>
      </c>
      <c r="W9" s="257">
        <f t="shared" si="8"/>
        <v>-13744.244999999995</v>
      </c>
      <c r="X9" s="257">
        <f t="shared" si="9"/>
        <v>1157.5636437380815</v>
      </c>
      <c r="Y9" s="257">
        <f t="shared" si="10"/>
        <v>-14161.961009193788</v>
      </c>
      <c r="Z9" s="258">
        <f t="shared" si="11"/>
        <v>-1193.6123582110051</v>
      </c>
      <c r="AA9" s="257">
        <v>126.032585115795</v>
      </c>
      <c r="AB9" s="257"/>
      <c r="AC9" s="257"/>
      <c r="AD9" s="257">
        <f t="shared" ref="AD9:AD42" si="69">Y9/AD$3</f>
        <v>-4.1302966079076606</v>
      </c>
      <c r="AE9" s="257">
        <f>AD9*SQRT(((AE$3/AD$3)^2)+((Z9/Y9)^2))</f>
        <v>-0.34826339870214407</v>
      </c>
      <c r="AF9" s="257">
        <v>5811838.4139999999</v>
      </c>
      <c r="AG9" s="257">
        <v>0.30071321768021397</v>
      </c>
      <c r="AH9" s="257">
        <f t="shared" si="12"/>
        <v>17476.966301114117</v>
      </c>
      <c r="AI9" s="257">
        <f t="shared" si="13"/>
        <v>-232321.79800000042</v>
      </c>
      <c r="AJ9" s="257">
        <f t="shared" si="14"/>
        <v>43717.353603781354</v>
      </c>
      <c r="AK9" s="257">
        <f t="shared" si="15"/>
        <v>-239382.53755384908</v>
      </c>
      <c r="AL9" s="258">
        <f t="shared" si="16"/>
        <v>-45052.582682662236</v>
      </c>
      <c r="AM9" s="257" t="s">
        <v>39</v>
      </c>
      <c r="AN9" s="257"/>
      <c r="AO9" s="257"/>
      <c r="AP9" s="257">
        <f t="shared" ref="AP9:AP42" si="70">AK9/AP$3</f>
        <v>-2.6952029718508532</v>
      </c>
      <c r="AQ9" s="257">
        <f>AP9*SQRT(((AQ$3/AP$3)^2)+((AL9/AK9)^2))</f>
        <v>-0.50728945021466476</v>
      </c>
      <c r="AR9" s="260">
        <v>30455.263999999999</v>
      </c>
      <c r="AS9" s="260">
        <v>8.9865200712289894</v>
      </c>
      <c r="AT9" s="260">
        <f t="shared" si="17"/>
        <v>2736.8684121057768</v>
      </c>
      <c r="AU9" s="257">
        <f t="shared" si="0"/>
        <v>-19645.782000000003</v>
      </c>
      <c r="AV9" s="257">
        <f t="shared" si="18"/>
        <v>2971.5079478399821</v>
      </c>
      <c r="AW9" s="257">
        <f t="shared" si="19"/>
        <v>-20570.270911797918</v>
      </c>
      <c r="AX9" s="258">
        <f t="shared" si="1"/>
        <v>-3113.7127025113882</v>
      </c>
      <c r="AY9" s="260" t="s">
        <v>39</v>
      </c>
      <c r="AZ9" s="260"/>
      <c r="BA9" s="260"/>
      <c r="BB9" s="260">
        <f t="shared" ref="BB9:BB42" si="71">AW9/BB$3</f>
        <v>-0.38619463261861514</v>
      </c>
      <c r="BC9" s="260">
        <f>BB9*SQRT(((BC$3/BB$3)^2)+((AX9/AW9)^2))</f>
        <v>-5.8465834550043408E-2</v>
      </c>
      <c r="BD9" s="7">
        <v>11004.4</v>
      </c>
      <c r="BE9" s="86">
        <v>4.3994635546156502</v>
      </c>
      <c r="BF9" s="86">
        <f t="shared" si="20"/>
        <v>484.13456740412454</v>
      </c>
      <c r="BG9" s="86">
        <f t="shared" si="21"/>
        <v>6323.4593800000002</v>
      </c>
      <c r="BH9" s="86">
        <f t="shared" si="22"/>
        <v>503.93863502754078</v>
      </c>
      <c r="BI9" s="86">
        <f t="shared" si="23"/>
        <v>6621.0279919806544</v>
      </c>
      <c r="BJ9" s="131">
        <f t="shared" si="66"/>
        <v>529.10046911456186</v>
      </c>
      <c r="BK9" s="86" t="s">
        <v>39</v>
      </c>
      <c r="BL9" s="86"/>
      <c r="BM9" s="86"/>
      <c r="BN9" s="86">
        <f t="shared" ref="BN9:BN42" si="72">BI9/BN$3</f>
        <v>0.28455509678445307</v>
      </c>
      <c r="BO9" s="86">
        <f>BN9*SQRT(((BO$3/BN$3)^2)+((BJ9/BI9)^2))</f>
        <v>2.2750185678467167E-2</v>
      </c>
      <c r="BP9" s="58">
        <v>285.32799999999997</v>
      </c>
      <c r="BQ9" s="58">
        <v>24.880149372789699</v>
      </c>
      <c r="BR9" s="58">
        <f t="shared" si="24"/>
        <v>70.990032602393384</v>
      </c>
      <c r="BS9" s="43">
        <f t="shared" si="25"/>
        <v>14.557919999999967</v>
      </c>
      <c r="BT9" s="43">
        <f t="shared" si="26"/>
        <v>89.270143112420826</v>
      </c>
      <c r="BU9" s="43">
        <f t="shared" si="27"/>
        <v>15.000365273971909</v>
      </c>
      <c r="BV9" s="133">
        <f t="shared" si="28"/>
        <v>91.983259877397487</v>
      </c>
      <c r="BW9" s="83" t="s">
        <v>39</v>
      </c>
      <c r="BX9" s="83"/>
      <c r="BY9" s="83"/>
      <c r="BZ9" s="83">
        <f t="shared" ref="BZ9:BZ42" si="73">BU9/BZ$3</f>
        <v>1.137502959253506E-4</v>
      </c>
      <c r="CA9" s="83">
        <f>BZ9*SQRT(((CA$3/BZ$3)^2)+((BV9/BU9)^2))</f>
        <v>6.9752460655332226E-4</v>
      </c>
      <c r="CB9" s="22">
        <v>3197.9140000000002</v>
      </c>
      <c r="CC9" s="22">
        <v>5.8618179682798797</v>
      </c>
      <c r="CD9" s="86">
        <f t="shared" si="29"/>
        <v>187.45589746213784</v>
      </c>
      <c r="CE9" s="7">
        <f t="shared" si="30"/>
        <v>2336.2131399999998</v>
      </c>
      <c r="CF9" s="86">
        <f t="shared" si="31"/>
        <v>201.46762566310082</v>
      </c>
      <c r="CG9" s="86">
        <f t="shared" si="32"/>
        <v>2407.2154853064826</v>
      </c>
      <c r="CH9" s="131">
        <f t="shared" si="33"/>
        <v>207.73473232447563</v>
      </c>
      <c r="CI9" s="118" t="s">
        <v>39</v>
      </c>
      <c r="CJ9" s="22"/>
      <c r="CK9" s="22"/>
      <c r="CL9" s="7">
        <f t="shared" ref="CL9:CL42" si="74">CG9/CL$3</f>
        <v>7.7442268862002395E-2</v>
      </c>
      <c r="CM9" s="86">
        <f>CL9*SQRT(((CM$3/CL$3)^2)+((CH9/CG9)^2))</f>
        <v>6.6857828754591474E-3</v>
      </c>
      <c r="CN9" s="57">
        <v>1370.6179999999999</v>
      </c>
      <c r="CO9" s="57">
        <v>10.4243179950931</v>
      </c>
      <c r="CP9" s="57">
        <f t="shared" si="34"/>
        <v>142.87757881798512</v>
      </c>
      <c r="CQ9" s="43">
        <f t="shared" si="35"/>
        <v>593.88758000000007</v>
      </c>
      <c r="CR9" s="43">
        <f t="shared" si="67"/>
        <v>150.36335427157587</v>
      </c>
      <c r="CS9" s="43">
        <f t="shared" si="36"/>
        <v>611.93705087507249</v>
      </c>
      <c r="CT9" s="133">
        <f t="shared" si="37"/>
        <v>154.94568725384309</v>
      </c>
      <c r="CU9" s="84" t="s">
        <v>39</v>
      </c>
      <c r="CV9" s="84"/>
      <c r="CW9" s="84"/>
      <c r="CX9" s="84">
        <f t="shared" ref="CX9:CX42" si="75">CS9/CX$3</f>
        <v>4.4575184720143388E-3</v>
      </c>
      <c r="CY9" s="84">
        <f>CX9*SQRT(((CY$3/CX$3)^2)+((CT9/CS9)^2))</f>
        <v>1.1287105693013231E-3</v>
      </c>
      <c r="CZ9" s="7">
        <v>113.128</v>
      </c>
      <c r="DA9" s="7">
        <v>46.279381031326501</v>
      </c>
      <c r="DB9" s="86">
        <f t="shared" si="38"/>
        <v>52.354938173119045</v>
      </c>
      <c r="DC9" s="7">
        <f t="shared" si="39"/>
        <v>49.19482</v>
      </c>
      <c r="DD9" s="86">
        <f t="shared" si="40"/>
        <v>53.137305492151775</v>
      </c>
      <c r="DE9" s="86">
        <f t="shared" si="41"/>
        <v>50.689952245052893</v>
      </c>
      <c r="DF9" s="131">
        <f t="shared" si="42"/>
        <v>54.752500345137207</v>
      </c>
      <c r="DG9" s="86" t="s">
        <v>39</v>
      </c>
      <c r="DH9" s="7"/>
      <c r="DI9" s="7"/>
      <c r="DJ9" s="7">
        <f t="shared" ref="DJ9:DJ42" si="76">DE9/DJ$3</f>
        <v>3.4278455909338769E-4</v>
      </c>
      <c r="DK9" s="86">
        <f>DJ9*SQRT(((DK$3/DJ$3)^2)+((DF9/DE9)^2))</f>
        <v>3.7025802814208311E-4</v>
      </c>
      <c r="DL9" s="43">
        <v>4.0039999999999996</v>
      </c>
      <c r="DM9" s="43">
        <v>210.81851067789199</v>
      </c>
      <c r="DN9" s="43">
        <f t="shared" si="43"/>
        <v>8.4411731675427948</v>
      </c>
      <c r="DO9" s="43">
        <f t="shared" si="44"/>
        <v>-11.533379999999996</v>
      </c>
      <c r="DP9" s="43">
        <f t="shared" si="45"/>
        <v>38.464001852209513</v>
      </c>
      <c r="DQ9" s="43">
        <f t="shared" si="46"/>
        <v>-11.88390325290443</v>
      </c>
      <c r="DR9" s="133">
        <f>DQ9*SQRT(((DP9/DO9)^2)+(($FQ9/$FP9)^2))</f>
        <v>-39.633020757743424</v>
      </c>
      <c r="DS9" s="82" t="s">
        <v>39</v>
      </c>
      <c r="DT9" s="82"/>
      <c r="DU9" s="82"/>
      <c r="DV9" s="82">
        <f t="shared" ref="DV9:DV42" si="77">DQ9/DV$3</f>
        <v>-1.4188041132884944E-4</v>
      </c>
      <c r="DW9" s="82">
        <f>DV9*SQRT(((DW$3/DV$3)^2)+((DR9/DQ9)^2))</f>
        <v>-4.7317372994846698E-4</v>
      </c>
      <c r="DX9" s="7">
        <v>1387.65</v>
      </c>
      <c r="DY9" s="7">
        <v>8.4841009463459809</v>
      </c>
      <c r="DZ9" s="86">
        <f t="shared" si="48"/>
        <v>117.72962678197001</v>
      </c>
      <c r="EA9" s="7">
        <f t="shared" si="49"/>
        <v>911.05556000000001</v>
      </c>
      <c r="EB9" s="86">
        <f t="shared" si="50"/>
        <v>127.61120051232629</v>
      </c>
      <c r="EC9" s="86">
        <f t="shared" si="51"/>
        <v>938.74442124170628</v>
      </c>
      <c r="ED9" s="131">
        <f t="shared" si="52"/>
        <v>131.5241710105671</v>
      </c>
      <c r="EE9" s="86" t="s">
        <v>39</v>
      </c>
      <c r="EF9" s="7"/>
      <c r="EG9" s="7"/>
      <c r="EH9" s="7">
        <f t="shared" ref="EH9:EH42" si="78">EC9/EH$3</f>
        <v>2.4216288436520218E-2</v>
      </c>
      <c r="EI9" s="303">
        <f>EH9*SQRT(((EI$3/EH$3)^2)+((ED9/EC9)^2))</f>
        <v>3.3932848103641038E-3</v>
      </c>
      <c r="EJ9" s="82">
        <v>7.0069999999999997</v>
      </c>
      <c r="EK9" s="43">
        <v>165.643115532629</v>
      </c>
      <c r="EL9" s="43">
        <f t="shared" si="53"/>
        <v>11.606613105371315</v>
      </c>
      <c r="EM9" s="43">
        <f t="shared" si="54"/>
        <v>-10.792839999999996</v>
      </c>
      <c r="EN9" s="43">
        <f t="shared" si="55"/>
        <v>14.24168746372855</v>
      </c>
      <c r="EO9" s="43">
        <f t="shared" si="56"/>
        <v>-11.120856711915939</v>
      </c>
      <c r="EP9" s="133">
        <f t="shared" si="57"/>
        <v>-14.674565295685259</v>
      </c>
      <c r="EQ9" s="82" t="s">
        <v>39</v>
      </c>
      <c r="ER9" s="82"/>
      <c r="ES9" s="82"/>
      <c r="ET9" s="82">
        <f t="shared" ref="ET9:ET42" si="79">EO9/ET$3</f>
        <v>-1.4815364043424775E-4</v>
      </c>
      <c r="EU9" s="43">
        <f>ET9*SQRT(((EU$3/ET$3)^2)+((EP9/EO9)^2))</f>
        <v>-1.9549693016534324E-4</v>
      </c>
      <c r="EV9" s="7">
        <v>209340.98199999999</v>
      </c>
      <c r="EW9" s="7">
        <v>1.2530655170548299</v>
      </c>
      <c r="EX9" s="7">
        <v>95.385168804005403</v>
      </c>
      <c r="EY9" s="82">
        <v>41539.724999999999</v>
      </c>
      <c r="EZ9" s="82">
        <v>2.5787448716815602</v>
      </c>
      <c r="FA9" s="82">
        <v>94.501678928761606</v>
      </c>
      <c r="FB9" s="7">
        <v>350138.06199999998</v>
      </c>
      <c r="FC9" s="7">
        <v>0.53566048987743597</v>
      </c>
      <c r="FD9" s="7">
        <v>95.682551944683198</v>
      </c>
      <c r="FE9" s="82">
        <v>69151.888999999996</v>
      </c>
      <c r="FF9" s="82">
        <v>1.4822480238126901</v>
      </c>
      <c r="FG9" s="82">
        <v>93.524854108932303</v>
      </c>
      <c r="FH9" s="211"/>
      <c r="FI9" s="216">
        <f t="shared" si="58"/>
        <v>95.5338603743443</v>
      </c>
      <c r="FJ9" s="43">
        <f t="shared" si="59"/>
        <v>0.14869157033889735</v>
      </c>
      <c r="FK9" s="43">
        <f t="shared" si="60"/>
        <v>94.013266518846962</v>
      </c>
      <c r="FL9" s="217">
        <f t="shared" si="61"/>
        <v>0.48841240991465185</v>
      </c>
      <c r="FM9" s="226">
        <v>98.43733181991648</v>
      </c>
      <c r="FN9" s="217">
        <v>0.27676308399297966</v>
      </c>
      <c r="FO9" s="231"/>
      <c r="FP9" s="235">
        <f t="shared" si="62"/>
        <v>1.0303920665845081</v>
      </c>
      <c r="FQ9" s="85">
        <f t="shared" si="63"/>
        <v>3.3112916740664915E-3</v>
      </c>
      <c r="FR9" s="85">
        <f t="shared" si="64"/>
        <v>1.0470578830508206</v>
      </c>
      <c r="FS9" s="236">
        <f t="shared" si="65"/>
        <v>6.1851279574337715E-3</v>
      </c>
      <c r="FT9" s="233"/>
    </row>
    <row r="10" spans="1:176" s="134" customFormat="1" x14ac:dyDescent="0.2">
      <c r="A10" s="2"/>
      <c r="B10" s="2" t="b">
        <v>0</v>
      </c>
      <c r="C10" s="2" t="s">
        <v>113</v>
      </c>
      <c r="D10" s="6">
        <v>43418.512939814798</v>
      </c>
      <c r="E10" s="4" t="s">
        <v>33</v>
      </c>
      <c r="F10" s="5" t="s">
        <v>154</v>
      </c>
      <c r="G10" s="2" t="s">
        <v>36</v>
      </c>
      <c r="H10" s="257">
        <v>1366.6030000000001</v>
      </c>
      <c r="I10" s="257">
        <v>9.7879094508343201</v>
      </c>
      <c r="J10" s="257">
        <f t="shared" si="2"/>
        <v>133.76186419238536</v>
      </c>
      <c r="K10" s="257">
        <f t="shared" si="3"/>
        <v>-1655.098</v>
      </c>
      <c r="L10" s="257">
        <f t="shared" si="4"/>
        <v>176.92044254095336</v>
      </c>
      <c r="M10" s="257">
        <f t="shared" si="5"/>
        <v>-1674.4974191594731</v>
      </c>
      <c r="N10" s="258">
        <f t="shared" si="6"/>
        <v>-179.16486333370509</v>
      </c>
      <c r="O10" s="257">
        <v>132.45174189035799</v>
      </c>
      <c r="P10" s="257"/>
      <c r="Q10" s="257"/>
      <c r="R10" s="257">
        <f t="shared" si="68"/>
        <v>-6.329845842441495</v>
      </c>
      <c r="S10" s="257">
        <f t="shared" ref="S10:S42" si="80">R10*SQRT(((S$3/R$3)^2)+((N10/M10)^2))</f>
        <v>-0.6774501577277604</v>
      </c>
      <c r="T10" s="257">
        <v>31149.073</v>
      </c>
      <c r="U10" s="257">
        <v>1.77725521032213</v>
      </c>
      <c r="V10" s="257">
        <f t="shared" si="7"/>
        <v>553.59852285954378</v>
      </c>
      <c r="W10" s="257">
        <f t="shared" si="8"/>
        <v>-26211.522999999997</v>
      </c>
      <c r="X10" s="257">
        <f t="shared" si="9"/>
        <v>930.19932513025526</v>
      </c>
      <c r="Y10" s="257">
        <f t="shared" si="10"/>
        <v>-26518.748506577354</v>
      </c>
      <c r="Z10" s="258">
        <f t="shared" si="11"/>
        <v>-949.21554146647634</v>
      </c>
      <c r="AA10" s="257">
        <v>126.639205331894</v>
      </c>
      <c r="AB10" s="257"/>
      <c r="AC10" s="257"/>
      <c r="AD10" s="257">
        <f t="shared" si="69"/>
        <v>-7.7341193731268527</v>
      </c>
      <c r="AE10" s="257">
        <f t="shared" ref="AE10:AE42" si="81">AD10*SQRT(((AE$3/AD$3)^2)+((Z10/Y10)^2))</f>
        <v>-0.27749534912067281</v>
      </c>
      <c r="AF10" s="257">
        <v>5884654.574</v>
      </c>
      <c r="AG10" s="257">
        <v>0.61063414785188697</v>
      </c>
      <c r="AH10" s="257">
        <f t="shared" si="12"/>
        <v>35933.71031197199</v>
      </c>
      <c r="AI10" s="257">
        <f t="shared" si="13"/>
        <v>-159505.63800000027</v>
      </c>
      <c r="AJ10" s="257">
        <f t="shared" si="14"/>
        <v>53823.732607582111</v>
      </c>
      <c r="AK10" s="257">
        <f t="shared" si="15"/>
        <v>-161375.20507691122</v>
      </c>
      <c r="AL10" s="258">
        <f t="shared" si="16"/>
        <v>-54459.815630585123</v>
      </c>
      <c r="AM10" s="257" t="s">
        <v>39</v>
      </c>
      <c r="AN10" s="257"/>
      <c r="AO10" s="257"/>
      <c r="AP10" s="257">
        <f t="shared" si="70"/>
        <v>-1.8169200508558088</v>
      </c>
      <c r="AQ10" s="257">
        <f t="shared" ref="AQ10:AQ42" si="82">AP10*SQRT(((AQ$3/AP$3)^2)+((AL10/AK10)^2))</f>
        <v>-0.61317822659094634</v>
      </c>
      <c r="AR10" s="260">
        <v>30267.49</v>
      </c>
      <c r="AS10" s="260">
        <v>2.3422477539925</v>
      </c>
      <c r="AT10" s="260">
        <f t="shared" si="17"/>
        <v>708.93960471490459</v>
      </c>
      <c r="AU10" s="257">
        <f t="shared" si="0"/>
        <v>-19833.556</v>
      </c>
      <c r="AV10" s="257">
        <f t="shared" si="18"/>
        <v>1357.2052689358052</v>
      </c>
      <c r="AW10" s="257">
        <f t="shared" si="19"/>
        <v>-20716.855513449118</v>
      </c>
      <c r="AX10" s="258">
        <f t="shared" si="1"/>
        <v>-1418.9054191080086</v>
      </c>
      <c r="AY10" s="260" t="s">
        <v>39</v>
      </c>
      <c r="AZ10" s="260"/>
      <c r="BA10" s="260"/>
      <c r="BB10" s="260">
        <f t="shared" si="71"/>
        <v>-0.3889466715501862</v>
      </c>
      <c r="BC10" s="260">
        <f t="shared" ref="BC10:BC42" si="83">BB10*SQRT(((BC$3/BB$3)^2)+((AX10/AW10)^2))</f>
        <v>-2.6656299465385554E-2</v>
      </c>
      <c r="BD10" s="7">
        <v>11092.54</v>
      </c>
      <c r="BE10" s="86">
        <v>2.98214072059932</v>
      </c>
      <c r="BF10" s="86">
        <f t="shared" si="20"/>
        <v>330.79515228876784</v>
      </c>
      <c r="BG10" s="86">
        <f t="shared" si="21"/>
        <v>6411.5993800000015</v>
      </c>
      <c r="BH10" s="86">
        <f t="shared" si="22"/>
        <v>359.1563744326296</v>
      </c>
      <c r="BI10" s="86">
        <f t="shared" si="23"/>
        <v>6697.1438689854695</v>
      </c>
      <c r="BJ10" s="131">
        <f t="shared" si="66"/>
        <v>375.64758963074053</v>
      </c>
      <c r="BK10" s="86" t="s">
        <v>39</v>
      </c>
      <c r="BL10" s="86"/>
      <c r="BM10" s="86"/>
      <c r="BN10" s="86">
        <f t="shared" si="72"/>
        <v>0.28782636535093131</v>
      </c>
      <c r="BO10" s="86">
        <f t="shared" ref="BO10:BO42" si="84">BN10*SQRT(((BO$3/BN$3)^2)+((BJ10/BI10)^2))</f>
        <v>1.6159919048114361E-2</v>
      </c>
      <c r="BP10" s="58">
        <v>352.40100000000001</v>
      </c>
      <c r="BQ10" s="58">
        <v>21.793081981106202</v>
      </c>
      <c r="BR10" s="58">
        <f t="shared" si="24"/>
        <v>76.799038832238068</v>
      </c>
      <c r="BS10" s="43">
        <f t="shared" si="25"/>
        <v>81.630920000000003</v>
      </c>
      <c r="BT10" s="43">
        <f t="shared" si="26"/>
        <v>93.955660223207587</v>
      </c>
      <c r="BU10" s="43">
        <f t="shared" si="27"/>
        <v>82.587716777866575</v>
      </c>
      <c r="BV10" s="133">
        <f t="shared" si="28"/>
        <v>95.057697823841124</v>
      </c>
      <c r="BW10" s="83" t="s">
        <v>39</v>
      </c>
      <c r="BX10" s="83"/>
      <c r="BY10" s="83"/>
      <c r="BZ10" s="83">
        <f t="shared" si="73"/>
        <v>6.262765640502201E-4</v>
      </c>
      <c r="CA10" s="83">
        <f t="shared" ref="CA10:CA42" si="85">BZ10*SQRT(((CA$3/BZ$3)^2)+((BV10/BU10)^2))</f>
        <v>7.2084020148560494E-4</v>
      </c>
      <c r="CB10" s="22">
        <v>3676.5659999999998</v>
      </c>
      <c r="CC10" s="22">
        <v>3.8107552504817099</v>
      </c>
      <c r="CD10" s="86">
        <f t="shared" si="29"/>
        <v>140.10493188242538</v>
      </c>
      <c r="CE10" s="7">
        <f t="shared" si="30"/>
        <v>2814.8651399999994</v>
      </c>
      <c r="CF10" s="86">
        <f t="shared" si="31"/>
        <v>158.3631353401758</v>
      </c>
      <c r="CG10" s="86">
        <f t="shared" si="32"/>
        <v>2847.8582006696688</v>
      </c>
      <c r="CH10" s="131">
        <f t="shared" si="33"/>
        <v>160.77033980893606</v>
      </c>
      <c r="CI10" s="118" t="s">
        <v>39</v>
      </c>
      <c r="CJ10" s="22"/>
      <c r="CK10" s="22"/>
      <c r="CL10" s="7">
        <f t="shared" si="74"/>
        <v>9.1618137970327779E-2</v>
      </c>
      <c r="CM10" s="86">
        <f t="shared" ref="CM10:CM42" si="86">CL10*SQRT(((CM$3/CL$3)^2)+((CH10/CG10)^2))</f>
        <v>5.1771355828744451E-3</v>
      </c>
      <c r="CN10" s="57">
        <v>910.06299999999999</v>
      </c>
      <c r="CO10" s="57">
        <v>14.9457492031997</v>
      </c>
      <c r="CP10" s="57">
        <f t="shared" si="34"/>
        <v>136.01573357111528</v>
      </c>
      <c r="CQ10" s="43">
        <f t="shared" si="35"/>
        <v>133.33258000000012</v>
      </c>
      <c r="CR10" s="43">
        <f t="shared" si="67"/>
        <v>143.85901277917381</v>
      </c>
      <c r="CS10" s="43">
        <f t="shared" si="36"/>
        <v>134.89537241895897</v>
      </c>
      <c r="CT10" s="133">
        <f t="shared" si="37"/>
        <v>145.54654891941667</v>
      </c>
      <c r="CU10" s="84" t="s">
        <v>39</v>
      </c>
      <c r="CV10" s="84"/>
      <c r="CW10" s="84"/>
      <c r="CX10" s="84">
        <f t="shared" si="75"/>
        <v>9.8261514560509726E-4</v>
      </c>
      <c r="CY10" s="84">
        <f t="shared" ref="CY10:CY42" si="87">CX10*SQRT(((CY$3/CX$3)^2)+((CT10/CS10)^2))</f>
        <v>1.0602035015371855E-3</v>
      </c>
      <c r="CZ10" s="7">
        <v>119.136</v>
      </c>
      <c r="DA10" s="7">
        <v>39.306530751605102</v>
      </c>
      <c r="DB10" s="86">
        <f t="shared" si="38"/>
        <v>46.828228476232255</v>
      </c>
      <c r="DC10" s="7">
        <f t="shared" si="39"/>
        <v>55.202819999999996</v>
      </c>
      <c r="DD10" s="86">
        <f t="shared" si="40"/>
        <v>47.701327718181545</v>
      </c>
      <c r="DE10" s="86">
        <f t="shared" si="41"/>
        <v>55.849852770243778</v>
      </c>
      <c r="DF10" s="131">
        <f t="shared" si="42"/>
        <v>48.261140198368246</v>
      </c>
      <c r="DG10" s="86" t="s">
        <v>39</v>
      </c>
      <c r="DH10" s="7"/>
      <c r="DI10" s="7"/>
      <c r="DJ10" s="7">
        <f t="shared" si="76"/>
        <v>3.7767775090273521E-4</v>
      </c>
      <c r="DK10" s="86">
        <f t="shared" ref="DK10:DK42" si="88">DJ10*SQRT(((DK$3/DJ$3)^2)+((DF10/DE10)^2))</f>
        <v>3.2636137727582278E-4</v>
      </c>
      <c r="DL10" s="43">
        <v>3.0030000000000001</v>
      </c>
      <c r="DM10" s="43">
        <v>224.98285257018401</v>
      </c>
      <c r="DN10" s="43">
        <f t="shared" si="43"/>
        <v>6.7562350626826264</v>
      </c>
      <c r="DO10" s="43">
        <f t="shared" si="44"/>
        <v>-12.534379999999995</v>
      </c>
      <c r="DP10" s="43">
        <f t="shared" si="45"/>
        <v>38.129683269921806</v>
      </c>
      <c r="DQ10" s="43">
        <f t="shared" si="46"/>
        <v>-12.681295585375674</v>
      </c>
      <c r="DR10" s="133">
        <f t="shared" si="47"/>
        <v>-38.576647101727872</v>
      </c>
      <c r="DS10" s="82" t="s">
        <v>39</v>
      </c>
      <c r="DT10" s="82"/>
      <c r="DU10" s="82"/>
      <c r="DV10" s="82">
        <f t="shared" si="77"/>
        <v>-1.5140037709378788E-4</v>
      </c>
      <c r="DW10" s="82">
        <f t="shared" ref="DW10:DW42" si="89">DV10*SQRT(((DW$3/DV$3)^2)+((DR10/DQ10)^2))</f>
        <v>-4.6056184109171641E-4</v>
      </c>
      <c r="DX10" s="7">
        <v>1413.682</v>
      </c>
      <c r="DY10" s="7">
        <v>13.0039314231836</v>
      </c>
      <c r="DZ10" s="86">
        <f t="shared" si="48"/>
        <v>183.83423782189041</v>
      </c>
      <c r="EA10" s="7">
        <f t="shared" si="49"/>
        <v>937.08755999999994</v>
      </c>
      <c r="EB10" s="86">
        <f t="shared" si="50"/>
        <v>190.31389983269892</v>
      </c>
      <c r="EC10" s="86">
        <f t="shared" si="51"/>
        <v>948.07117206742305</v>
      </c>
      <c r="ED10" s="131">
        <f t="shared" si="52"/>
        <v>192.59546778080556</v>
      </c>
      <c r="EE10" s="86" t="s">
        <v>39</v>
      </c>
      <c r="EF10" s="7"/>
      <c r="EG10" s="7"/>
      <c r="EH10" s="7">
        <f t="shared" si="78"/>
        <v>2.445688564600601E-2</v>
      </c>
      <c r="EI10" s="86">
        <f t="shared" ref="EI10:EI42" si="90">EH10*SQRT(((EI$3/EH$3)^2)+((ED10/EC10)^2))</f>
        <v>4.9685791641597803E-3</v>
      </c>
      <c r="EJ10" s="82">
        <v>5.0049999999999999</v>
      </c>
      <c r="EK10" s="43">
        <v>169.967317119759</v>
      </c>
      <c r="EL10" s="43">
        <f t="shared" si="53"/>
        <v>8.506864221843939</v>
      </c>
      <c r="EM10" s="43">
        <f t="shared" si="54"/>
        <v>-12.794839999999997</v>
      </c>
      <c r="EN10" s="43">
        <f t="shared" si="55"/>
        <v>11.852380896918319</v>
      </c>
      <c r="EO10" s="43">
        <f t="shared" si="56"/>
        <v>-12.944808439475118</v>
      </c>
      <c r="EP10" s="133">
        <f t="shared" si="57"/>
        <v>-11.991455141848068</v>
      </c>
      <c r="EQ10" s="82" t="s">
        <v>39</v>
      </c>
      <c r="ER10" s="82"/>
      <c r="ES10" s="82"/>
      <c r="ET10" s="82">
        <f t="shared" si="79"/>
        <v>-1.7245258568769059E-4</v>
      </c>
      <c r="EU10" s="43">
        <f t="shared" ref="EU10:EU42" si="91">ET10*SQRT(((EU$3/ET$3)^2)+((EP10/EO10)^2))</f>
        <v>-1.597523358492496E-4</v>
      </c>
      <c r="EV10" s="7">
        <v>213469.764</v>
      </c>
      <c r="EW10" s="7">
        <v>0.87832441546218099</v>
      </c>
      <c r="EX10" s="7">
        <v>97.266427620422604</v>
      </c>
      <c r="EY10" s="82">
        <v>41237.262000000002</v>
      </c>
      <c r="EZ10" s="82">
        <v>1.50732516002415</v>
      </c>
      <c r="FA10" s="82">
        <v>93.813584308158497</v>
      </c>
      <c r="FB10" s="7">
        <v>353301.60399999999</v>
      </c>
      <c r="FC10" s="7">
        <v>0.59207395623877002</v>
      </c>
      <c r="FD10" s="7">
        <v>96.547055992072899</v>
      </c>
      <c r="FE10" s="82">
        <v>69437.517000000007</v>
      </c>
      <c r="FF10" s="82">
        <v>2.1112058765686799</v>
      </c>
      <c r="FG10" s="82">
        <v>93.911153274663405</v>
      </c>
      <c r="FH10" s="211"/>
      <c r="FI10" s="216">
        <f t="shared" si="58"/>
        <v>96.906741806247751</v>
      </c>
      <c r="FJ10" s="43">
        <f t="shared" si="59"/>
        <v>0.35968581417485268</v>
      </c>
      <c r="FK10" s="43">
        <f t="shared" si="60"/>
        <v>93.862368791410944</v>
      </c>
      <c r="FL10" s="217">
        <f t="shared" si="61"/>
        <v>4.8784483252454436E-2</v>
      </c>
      <c r="FM10" s="226">
        <v>98.042586634577091</v>
      </c>
      <c r="FN10" s="217">
        <v>0.27786287014560979</v>
      </c>
      <c r="FO10" s="231"/>
      <c r="FP10" s="235">
        <f t="shared" si="62"/>
        <v>1.0117210093658944</v>
      </c>
      <c r="FQ10" s="85">
        <f t="shared" si="63"/>
        <v>4.724708542243143E-3</v>
      </c>
      <c r="FR10" s="85">
        <f t="shared" si="64"/>
        <v>1.0445356099253769</v>
      </c>
      <c r="FS10" s="236">
        <f t="shared" si="65"/>
        <v>3.0096910597013663E-3</v>
      </c>
      <c r="FT10" s="233"/>
    </row>
    <row r="11" spans="1:176" s="134" customFormat="1" x14ac:dyDescent="0.2">
      <c r="A11" s="2"/>
      <c r="B11" s="2" t="b">
        <v>0</v>
      </c>
      <c r="C11" s="2" t="s">
        <v>178</v>
      </c>
      <c r="D11" s="6">
        <v>43418.520104166702</v>
      </c>
      <c r="E11" s="4" t="s">
        <v>33</v>
      </c>
      <c r="F11" s="5" t="s">
        <v>154</v>
      </c>
      <c r="G11" s="2" t="s">
        <v>112</v>
      </c>
      <c r="H11" s="257">
        <v>1257.4680000000001</v>
      </c>
      <c r="I11" s="257">
        <v>11.539848027437399</v>
      </c>
      <c r="J11" s="257">
        <f t="shared" si="2"/>
        <v>145.10989619365654</v>
      </c>
      <c r="K11" s="257">
        <f t="shared" si="3"/>
        <v>-1764.2329999999999</v>
      </c>
      <c r="L11" s="257">
        <f t="shared" si="4"/>
        <v>185.64883153415863</v>
      </c>
      <c r="M11" s="257">
        <f t="shared" si="5"/>
        <v>-1778.5748463452364</v>
      </c>
      <c r="N11" s="258">
        <f t="shared" si="6"/>
        <v>-187.52291390534026</v>
      </c>
      <c r="O11" s="257">
        <v>132.54446355904901</v>
      </c>
      <c r="P11" s="257"/>
      <c r="Q11" s="257"/>
      <c r="R11" s="257">
        <f t="shared" si="68"/>
        <v>-6.7232737822077429</v>
      </c>
      <c r="S11" s="257">
        <f t="shared" si="80"/>
        <v>-0.70905888814221263</v>
      </c>
      <c r="T11" s="257">
        <v>29402.23</v>
      </c>
      <c r="U11" s="257">
        <v>3.2160182816602099</v>
      </c>
      <c r="V11" s="257">
        <f t="shared" si="7"/>
        <v>945.58109201578281</v>
      </c>
      <c r="W11" s="257">
        <f t="shared" si="8"/>
        <v>-27958.365999999998</v>
      </c>
      <c r="X11" s="257">
        <f t="shared" si="9"/>
        <v>1205.3725820418656</v>
      </c>
      <c r="Y11" s="257">
        <f t="shared" si="10"/>
        <v>-28185.645837320739</v>
      </c>
      <c r="Z11" s="258">
        <f t="shared" si="11"/>
        <v>-1229.2181556909397</v>
      </c>
      <c r="AA11" s="257">
        <v>126.724201453593</v>
      </c>
      <c r="AB11" s="257"/>
      <c r="AC11" s="257"/>
      <c r="AD11" s="257">
        <f t="shared" si="69"/>
        <v>-8.2202653515284467</v>
      </c>
      <c r="AE11" s="257">
        <f t="shared" si="81"/>
        <v>-0.35907339464660332</v>
      </c>
      <c r="AF11" s="257">
        <v>6283725.8329999996</v>
      </c>
      <c r="AG11" s="257">
        <v>0.69229125178243101</v>
      </c>
      <c r="AH11" s="257">
        <f t="shared" si="12"/>
        <v>43501.684227851685</v>
      </c>
      <c r="AI11" s="257">
        <f t="shared" si="13"/>
        <v>239565.62099999934</v>
      </c>
      <c r="AJ11" s="257">
        <f t="shared" si="14"/>
        <v>59145.238064340367</v>
      </c>
      <c r="AK11" s="257">
        <f t="shared" si="15"/>
        <v>241513.10374518274</v>
      </c>
      <c r="AL11" s="258">
        <f t="shared" si="16"/>
        <v>59647.179397405111</v>
      </c>
      <c r="AM11" s="257" t="s">
        <v>39</v>
      </c>
      <c r="AN11" s="257"/>
      <c r="AO11" s="257"/>
      <c r="AP11" s="257">
        <f t="shared" si="70"/>
        <v>2.7191909719334229</v>
      </c>
      <c r="AQ11" s="257">
        <f t="shared" si="82"/>
        <v>0.6715996839627737</v>
      </c>
      <c r="AR11" s="260">
        <v>256801.94</v>
      </c>
      <c r="AS11" s="260">
        <v>1.1297343721520601</v>
      </c>
      <c r="AT11" s="260">
        <f t="shared" si="17"/>
        <v>2901.1797845333103</v>
      </c>
      <c r="AU11" s="257">
        <f t="shared" si="0"/>
        <v>206700.894</v>
      </c>
      <c r="AV11" s="257">
        <f t="shared" si="18"/>
        <v>3123.5004275777728</v>
      </c>
      <c r="AW11" s="257">
        <f t="shared" si="19"/>
        <v>214548.7865128144</v>
      </c>
      <c r="AX11" s="258">
        <f t="shared" si="1"/>
        <v>3302.6039576937255</v>
      </c>
      <c r="AY11" s="260">
        <v>3.1587537990366599</v>
      </c>
      <c r="AZ11" s="260"/>
      <c r="BA11" s="260"/>
      <c r="BB11" s="260">
        <f t="shared" si="71"/>
        <v>4.028026181150766</v>
      </c>
      <c r="BC11" s="260">
        <f t="shared" si="83"/>
        <v>6.2791873379384772E-2</v>
      </c>
      <c r="BD11" s="7">
        <v>95203.18</v>
      </c>
      <c r="BE11" s="86">
        <v>1.49505758435842</v>
      </c>
      <c r="BF11" s="86">
        <f t="shared" si="20"/>
        <v>1423.3423631403982</v>
      </c>
      <c r="BG11" s="86">
        <f t="shared" si="21"/>
        <v>90522.239379999999</v>
      </c>
      <c r="BH11" s="86">
        <f t="shared" si="22"/>
        <v>1430.1997592042642</v>
      </c>
      <c r="BI11" s="86">
        <f t="shared" si="23"/>
        <v>93959.132133223873</v>
      </c>
      <c r="BJ11" s="131">
        <f t="shared" si="66"/>
        <v>1509.8668503118809</v>
      </c>
      <c r="BK11" s="86">
        <v>2.79405224793094</v>
      </c>
      <c r="BL11" s="86"/>
      <c r="BM11" s="86"/>
      <c r="BN11" s="86">
        <f t="shared" si="72"/>
        <v>4.0381267033360784</v>
      </c>
      <c r="BO11" s="86">
        <f t="shared" si="84"/>
        <v>6.5646865038436752E-2</v>
      </c>
      <c r="BP11" s="58">
        <v>29824.708999999999</v>
      </c>
      <c r="BQ11" s="58">
        <v>2.5797960218059499</v>
      </c>
      <c r="BR11" s="58">
        <f t="shared" si="24"/>
        <v>769.41665629720103</v>
      </c>
      <c r="BS11" s="43">
        <f t="shared" si="25"/>
        <v>29553.938920000001</v>
      </c>
      <c r="BT11" s="43">
        <f t="shared" si="26"/>
        <v>771.31806974165227</v>
      </c>
      <c r="BU11" s="43">
        <f t="shared" si="27"/>
        <v>29794.189527990635</v>
      </c>
      <c r="BV11" s="133">
        <f t="shared" si="28"/>
        <v>801.8792748973417</v>
      </c>
      <c r="BW11" s="83">
        <v>0.24158965657857201</v>
      </c>
      <c r="BX11" s="83"/>
      <c r="BY11" s="83"/>
      <c r="BZ11" s="83">
        <f t="shared" si="73"/>
        <v>0.22593435651500812</v>
      </c>
      <c r="CA11" s="83">
        <f t="shared" si="85"/>
        <v>6.1065149050310184E-3</v>
      </c>
      <c r="CB11" s="22">
        <v>10179.472</v>
      </c>
      <c r="CC11" s="22">
        <v>4.4281159365088696</v>
      </c>
      <c r="CD11" s="86">
        <f t="shared" si="29"/>
        <v>450.75882188445814</v>
      </c>
      <c r="CE11" s="7">
        <f t="shared" si="30"/>
        <v>9317.7711399999989</v>
      </c>
      <c r="CF11" s="86">
        <f t="shared" si="31"/>
        <v>456.76362180416299</v>
      </c>
      <c r="CG11" s="86">
        <f t="shared" si="32"/>
        <v>9393.5173945876631</v>
      </c>
      <c r="CH11" s="131">
        <f t="shared" si="33"/>
        <v>464.59936107179584</v>
      </c>
      <c r="CI11" s="118" t="s">
        <v>39</v>
      </c>
      <c r="CJ11" s="22"/>
      <c r="CK11" s="22"/>
      <c r="CL11" s="7">
        <f t="shared" si="74"/>
        <v>0.30219783150777452</v>
      </c>
      <c r="CM11" s="86">
        <f t="shared" si="86"/>
        <v>1.4965436304885803E-2</v>
      </c>
      <c r="CN11" s="57">
        <v>683.79499999999996</v>
      </c>
      <c r="CO11" s="57">
        <v>17.907911202792601</v>
      </c>
      <c r="CP11" s="57">
        <f t="shared" si="34"/>
        <v>122.45340140913565</v>
      </c>
      <c r="CQ11" s="43">
        <f t="shared" si="35"/>
        <v>-92.935419999999908</v>
      </c>
      <c r="CR11" s="43">
        <f t="shared" si="67"/>
        <v>131.11053083401342</v>
      </c>
      <c r="CS11" s="43">
        <f t="shared" si="36"/>
        <v>-93.690912904661602</v>
      </c>
      <c r="CT11" s="133">
        <f t="shared" si="37"/>
        <v>-132.17779295367848</v>
      </c>
      <c r="CU11" s="84" t="s">
        <v>39</v>
      </c>
      <c r="CV11" s="84"/>
      <c r="CW11" s="84"/>
      <c r="CX11" s="84">
        <f t="shared" si="75"/>
        <v>-6.8247048341852246E-4</v>
      </c>
      <c r="CY11" s="84">
        <f t="shared" si="87"/>
        <v>-9.6282073872046281E-4</v>
      </c>
      <c r="CZ11" s="7">
        <v>19669.917000000001</v>
      </c>
      <c r="DA11" s="7">
        <v>2.5063826523186301</v>
      </c>
      <c r="DB11" s="86">
        <f t="shared" si="38"/>
        <v>493.00338741347315</v>
      </c>
      <c r="DC11" s="7">
        <f t="shared" si="39"/>
        <v>19605.983820000001</v>
      </c>
      <c r="DD11" s="86">
        <f t="shared" si="40"/>
        <v>493.08708529529974</v>
      </c>
      <c r="DE11" s="86">
        <f t="shared" si="41"/>
        <v>19765.365266437992</v>
      </c>
      <c r="DF11" s="131">
        <f t="shared" si="42"/>
        <v>513.79858853972962</v>
      </c>
      <c r="DG11" s="86">
        <v>0.14246889308671701</v>
      </c>
      <c r="DH11" s="7"/>
      <c r="DI11" s="7"/>
      <c r="DJ11" s="7">
        <f t="shared" si="76"/>
        <v>0.13366084831608696</v>
      </c>
      <c r="DK11" s="86">
        <f t="shared" si="88"/>
        <v>3.4904686870082312E-3</v>
      </c>
      <c r="DL11" s="43">
        <v>22222.145</v>
      </c>
      <c r="DM11" s="43">
        <v>1.9819868062633299</v>
      </c>
      <c r="DN11" s="43">
        <f t="shared" si="43"/>
        <v>440.43998196870626</v>
      </c>
      <c r="DO11" s="43">
        <f t="shared" si="44"/>
        <v>22206.607619999999</v>
      </c>
      <c r="DP11" s="43">
        <f t="shared" si="45"/>
        <v>442.03574940341264</v>
      </c>
      <c r="DQ11" s="43">
        <f t="shared" si="46"/>
        <v>22387.130121469476</v>
      </c>
      <c r="DR11" s="133">
        <f t="shared" si="47"/>
        <v>469.30469635346691</v>
      </c>
      <c r="DS11" s="82">
        <v>0.285095085435215</v>
      </c>
      <c r="DT11" s="82"/>
      <c r="DU11" s="82"/>
      <c r="DV11" s="82">
        <f t="shared" si="77"/>
        <v>0.26727710269185145</v>
      </c>
      <c r="DW11" s="82">
        <f t="shared" si="89"/>
        <v>5.641702511048524E-3</v>
      </c>
      <c r="DX11" s="7">
        <v>910.06799999999998</v>
      </c>
      <c r="DY11" s="7">
        <v>17.491655216168301</v>
      </c>
      <c r="DZ11" s="86">
        <f t="shared" si="48"/>
        <v>159.18595679267852</v>
      </c>
      <c r="EA11" s="7">
        <f t="shared" si="49"/>
        <v>433.47355999999996</v>
      </c>
      <c r="EB11" s="86">
        <f t="shared" si="50"/>
        <v>166.62689553003054</v>
      </c>
      <c r="EC11" s="86">
        <f t="shared" si="51"/>
        <v>436.99736393759929</v>
      </c>
      <c r="ED11" s="131">
        <f t="shared" si="52"/>
        <v>168.00600858798106</v>
      </c>
      <c r="EE11" s="86" t="s">
        <v>39</v>
      </c>
      <c r="EF11" s="7"/>
      <c r="EG11" s="7"/>
      <c r="EH11" s="7">
        <f t="shared" si="78"/>
        <v>1.1272987590290192E-2</v>
      </c>
      <c r="EI11" s="86">
        <f t="shared" si="90"/>
        <v>4.3340335453957114E-3</v>
      </c>
      <c r="EJ11" s="82">
        <v>164.191</v>
      </c>
      <c r="EK11" s="43">
        <v>26.841812556856599</v>
      </c>
      <c r="EL11" s="43">
        <f t="shared" si="53"/>
        <v>44.071840455228418</v>
      </c>
      <c r="EM11" s="43">
        <f t="shared" si="54"/>
        <v>146.39116000000001</v>
      </c>
      <c r="EN11" s="43">
        <f t="shared" si="55"/>
        <v>44.837922734531915</v>
      </c>
      <c r="EO11" s="43">
        <f t="shared" si="56"/>
        <v>147.5812066225385</v>
      </c>
      <c r="EP11" s="133">
        <f t="shared" si="57"/>
        <v>45.212831776233259</v>
      </c>
      <c r="EQ11" s="82" t="s">
        <v>39</v>
      </c>
      <c r="ER11" s="82"/>
      <c r="ES11" s="82"/>
      <c r="ET11" s="82">
        <f t="shared" si="79"/>
        <v>1.9660978993983522E-3</v>
      </c>
      <c r="EU11" s="43">
        <f t="shared" si="91"/>
        <v>6.0234761674662668E-4</v>
      </c>
      <c r="EV11" s="7">
        <v>214767.954</v>
      </c>
      <c r="EW11" s="7">
        <v>1.1553229511366301</v>
      </c>
      <c r="EX11" s="7">
        <v>97.857941384744507</v>
      </c>
      <c r="EY11" s="82">
        <v>41564.269</v>
      </c>
      <c r="EZ11" s="82">
        <v>1.2845037706057101</v>
      </c>
      <c r="FA11" s="82">
        <v>94.557515822424804</v>
      </c>
      <c r="FB11" s="7">
        <v>353873.277</v>
      </c>
      <c r="FC11" s="7">
        <v>0.97293631760148003</v>
      </c>
      <c r="FD11" s="7">
        <v>96.703277601358806</v>
      </c>
      <c r="FE11" s="82">
        <v>69806.884000000005</v>
      </c>
      <c r="FF11" s="82">
        <v>2.2638403158323901</v>
      </c>
      <c r="FG11" s="82">
        <v>94.410705713319899</v>
      </c>
      <c r="FH11" s="211"/>
      <c r="FI11" s="216">
        <f t="shared" si="58"/>
        <v>97.280609493051657</v>
      </c>
      <c r="FJ11" s="43">
        <f t="shared" si="59"/>
        <v>0.57733189169285026</v>
      </c>
      <c r="FK11" s="43">
        <f t="shared" si="60"/>
        <v>94.484110767872352</v>
      </c>
      <c r="FL11" s="217">
        <f t="shared" si="61"/>
        <v>7.3405054552452498E-2</v>
      </c>
      <c r="FM11" s="226">
        <v>98.071425419134144</v>
      </c>
      <c r="FN11" s="217">
        <v>0.27738871354108008</v>
      </c>
      <c r="FO11" s="231"/>
      <c r="FP11" s="235">
        <f t="shared" si="62"/>
        <v>1.0081292246235256</v>
      </c>
      <c r="FQ11" s="85">
        <f t="shared" si="63"/>
        <v>6.6276958142652415E-3</v>
      </c>
      <c r="FR11" s="85">
        <f t="shared" si="64"/>
        <v>1.0379673854376963</v>
      </c>
      <c r="FS11" s="236">
        <f t="shared" si="65"/>
        <v>3.0445597772350442E-3</v>
      </c>
      <c r="FT11" s="233"/>
    </row>
    <row r="12" spans="1:176" s="134" customFormat="1" x14ac:dyDescent="0.2">
      <c r="A12" s="2"/>
      <c r="B12" s="2" t="b">
        <v>0</v>
      </c>
      <c r="C12" s="2" t="s">
        <v>56</v>
      </c>
      <c r="D12" s="6">
        <v>43418.527280092603</v>
      </c>
      <c r="E12" s="4" t="s">
        <v>33</v>
      </c>
      <c r="F12" s="5" t="s">
        <v>154</v>
      </c>
      <c r="G12" s="2" t="s">
        <v>122</v>
      </c>
      <c r="H12" s="257">
        <v>3864.8090000000002</v>
      </c>
      <c r="I12" s="257">
        <v>7.2866182058333999</v>
      </c>
      <c r="J12" s="257">
        <f t="shared" si="2"/>
        <v>281.61387621468782</v>
      </c>
      <c r="K12" s="257">
        <f t="shared" si="3"/>
        <v>843.10800000000017</v>
      </c>
      <c r="L12" s="257">
        <f t="shared" si="4"/>
        <v>304.49134955418049</v>
      </c>
      <c r="M12" s="257">
        <f t="shared" si="5"/>
        <v>847.18531241954054</v>
      </c>
      <c r="N12" s="258">
        <f t="shared" si="6"/>
        <v>305.97523938906949</v>
      </c>
      <c r="O12" s="257">
        <v>130.32925296329799</v>
      </c>
      <c r="P12" s="257"/>
      <c r="Q12" s="257"/>
      <c r="R12" s="257">
        <f t="shared" si="68"/>
        <v>3.2024847373536725</v>
      </c>
      <c r="S12" s="257">
        <f t="shared" si="80"/>
        <v>1.1566583689074523</v>
      </c>
      <c r="T12" s="257">
        <v>73253.100000000006</v>
      </c>
      <c r="U12" s="257">
        <v>1.83919723063611</v>
      </c>
      <c r="V12" s="257">
        <f t="shared" si="7"/>
        <v>1347.2689865551004</v>
      </c>
      <c r="W12" s="257">
        <f t="shared" si="8"/>
        <v>15892.504000000008</v>
      </c>
      <c r="X12" s="257">
        <f t="shared" si="9"/>
        <v>1540.7573404315558</v>
      </c>
      <c r="Y12" s="257">
        <f t="shared" si="10"/>
        <v>15969.360943519456</v>
      </c>
      <c r="Z12" s="258">
        <f t="shared" si="11"/>
        <v>1549.005635730816</v>
      </c>
      <c r="AA12" s="257">
        <v>124.59055012765801</v>
      </c>
      <c r="AB12" s="257"/>
      <c r="AC12" s="257"/>
      <c r="AD12" s="257">
        <f t="shared" si="69"/>
        <v>4.6574197805411384</v>
      </c>
      <c r="AE12" s="257">
        <f t="shared" si="81"/>
        <v>0.45190984615703034</v>
      </c>
      <c r="AF12" s="257">
        <v>9758184.9680000003</v>
      </c>
      <c r="AG12" s="257">
        <v>0.31911460102468397</v>
      </c>
      <c r="AH12" s="257">
        <f t="shared" si="12"/>
        <v>31139.793027883887</v>
      </c>
      <c r="AI12" s="257">
        <f t="shared" si="13"/>
        <v>3714024.7560000001</v>
      </c>
      <c r="AJ12" s="257">
        <f t="shared" si="14"/>
        <v>50748.885355712213</v>
      </c>
      <c r="AK12" s="257">
        <f t="shared" si="15"/>
        <v>3731985.9653161485</v>
      </c>
      <c r="AL12" s="258">
        <f t="shared" si="16"/>
        <v>52299.646582738009</v>
      </c>
      <c r="AM12" s="257">
        <v>35.729745534983302</v>
      </c>
      <c r="AN12" s="257"/>
      <c r="AO12" s="257"/>
      <c r="AP12" s="257">
        <f t="shared" si="70"/>
        <v>42.018351745323564</v>
      </c>
      <c r="AQ12" s="257">
        <f t="shared" si="82"/>
        <v>0.59785169520435433</v>
      </c>
      <c r="AR12" s="260">
        <v>2164234.5019999999</v>
      </c>
      <c r="AS12" s="260">
        <v>0.79708820259986102</v>
      </c>
      <c r="AT12" s="260">
        <f t="shared" si="17"/>
        <v>17250.85789203785</v>
      </c>
      <c r="AU12" s="257">
        <f t="shared" si="0"/>
        <v>2114133.4559999998</v>
      </c>
      <c r="AV12" s="257">
        <f t="shared" si="18"/>
        <v>17289.635877894547</v>
      </c>
      <c r="AW12" s="257">
        <f t="shared" si="19"/>
        <v>2175770.283473148</v>
      </c>
      <c r="AX12" s="258">
        <f t="shared" si="1"/>
        <v>19854.636918952638</v>
      </c>
      <c r="AY12" s="260">
        <v>43.182081902974502</v>
      </c>
      <c r="AZ12" s="260"/>
      <c r="BA12" s="260"/>
      <c r="BB12" s="260">
        <f t="shared" si="71"/>
        <v>40.848796250246849</v>
      </c>
      <c r="BC12" s="260">
        <f t="shared" si="83"/>
        <v>0.38607727195986008</v>
      </c>
      <c r="BD12" s="7">
        <v>884663.23800000001</v>
      </c>
      <c r="BE12" s="86">
        <v>0.30598867735508201</v>
      </c>
      <c r="BF12" s="86">
        <f t="shared" si="20"/>
        <v>2706.9693410028412</v>
      </c>
      <c r="BG12" s="86">
        <f t="shared" si="21"/>
        <v>879982.29738</v>
      </c>
      <c r="BH12" s="86">
        <f t="shared" si="22"/>
        <v>2710.5812811364281</v>
      </c>
      <c r="BI12" s="86">
        <f t="shared" si="23"/>
        <v>905637.87597609195</v>
      </c>
      <c r="BJ12" s="131">
        <f t="shared" si="66"/>
        <v>4607.0349341913652</v>
      </c>
      <c r="BK12" s="86">
        <v>41.644093016244099</v>
      </c>
      <c r="BL12" s="86"/>
      <c r="BM12" s="86"/>
      <c r="BN12" s="86">
        <f t="shared" si="72"/>
        <v>38.922033521406739</v>
      </c>
      <c r="BO12" s="86">
        <f t="shared" si="84"/>
        <v>0.21995217456159272</v>
      </c>
      <c r="BP12" s="58">
        <v>498003.20199999999</v>
      </c>
      <c r="BQ12" s="58">
        <v>0.601702249826786</v>
      </c>
      <c r="BR12" s="58">
        <f t="shared" si="24"/>
        <v>2996.4964706434334</v>
      </c>
      <c r="BS12" s="43">
        <f t="shared" si="25"/>
        <v>497732.43192</v>
      </c>
      <c r="BT12" s="43">
        <f t="shared" si="26"/>
        <v>2996.9852639445821</v>
      </c>
      <c r="BU12" s="43">
        <f t="shared" si="27"/>
        <v>500139.4908333011</v>
      </c>
      <c r="BV12" s="133">
        <f t="shared" si="28"/>
        <v>3389.7773766205055</v>
      </c>
      <c r="BW12" s="83">
        <v>4.2446910462877803</v>
      </c>
      <c r="BX12" s="83"/>
      <c r="BY12" s="83"/>
      <c r="BZ12" s="83">
        <f t="shared" si="73"/>
        <v>3.7926419821894206</v>
      </c>
      <c r="CA12" s="83">
        <f t="shared" si="85"/>
        <v>2.7370054645712578E-2</v>
      </c>
      <c r="CB12" s="22">
        <v>121399.46400000001</v>
      </c>
      <c r="CC12" s="22">
        <v>0.96022580515322997</v>
      </c>
      <c r="CD12" s="86">
        <f t="shared" si="29"/>
        <v>1165.7089806457057</v>
      </c>
      <c r="CE12" s="7">
        <f t="shared" si="30"/>
        <v>120537.76314000001</v>
      </c>
      <c r="CF12" s="86">
        <f t="shared" si="31"/>
        <v>1168.0440566412904</v>
      </c>
      <c r="CG12" s="86">
        <f t="shared" si="32"/>
        <v>121120.68978602203</v>
      </c>
      <c r="CH12" s="131">
        <f t="shared" si="33"/>
        <v>1232.7109492407374</v>
      </c>
      <c r="CI12" s="118">
        <v>0.88118144998229397</v>
      </c>
      <c r="CJ12" s="22"/>
      <c r="CK12" s="22"/>
      <c r="CL12" s="7">
        <f t="shared" si="74"/>
        <v>3.8965606030762463</v>
      </c>
      <c r="CM12" s="86">
        <f t="shared" si="86"/>
        <v>4.082285223345631E-2</v>
      </c>
      <c r="CN12" s="57">
        <v>1702.0250000000001</v>
      </c>
      <c r="CO12" s="57">
        <v>10.945379370161101</v>
      </c>
      <c r="CP12" s="57">
        <f t="shared" si="34"/>
        <v>186.29309322498449</v>
      </c>
      <c r="CQ12" s="43">
        <f t="shared" si="35"/>
        <v>925.29458000000022</v>
      </c>
      <c r="CR12" s="43">
        <f t="shared" si="67"/>
        <v>192.09438399454223</v>
      </c>
      <c r="CS12" s="43">
        <f t="shared" si="36"/>
        <v>929.76935082742375</v>
      </c>
      <c r="CT12" s="133">
        <f t="shared" si="37"/>
        <v>193.04503926440441</v>
      </c>
      <c r="CU12" s="84" t="s">
        <v>39</v>
      </c>
      <c r="CV12" s="84"/>
      <c r="CW12" s="84"/>
      <c r="CX12" s="84">
        <f t="shared" si="75"/>
        <v>6.7726967179049238E-3</v>
      </c>
      <c r="CY12" s="84">
        <f t="shared" si="87"/>
        <v>1.4062737814016608E-3</v>
      </c>
      <c r="CZ12" s="7">
        <v>526965.98199999996</v>
      </c>
      <c r="DA12" s="7">
        <v>0.93886642159600597</v>
      </c>
      <c r="DB12" s="86">
        <f t="shared" si="38"/>
        <v>4947.5066582316531</v>
      </c>
      <c r="DC12" s="7">
        <f t="shared" si="39"/>
        <v>526902.04881999991</v>
      </c>
      <c r="DD12" s="86">
        <f t="shared" si="40"/>
        <v>4947.51499916174</v>
      </c>
      <c r="DE12" s="86">
        <f t="shared" si="41"/>
        <v>529450.1734582847</v>
      </c>
      <c r="DF12" s="131">
        <f t="shared" si="42"/>
        <v>5237.2671293659851</v>
      </c>
      <c r="DG12" s="86">
        <v>4.1394708252700498</v>
      </c>
      <c r="DH12" s="7"/>
      <c r="DI12" s="7"/>
      <c r="DJ12" s="7">
        <f t="shared" si="76"/>
        <v>3.5803415910404235</v>
      </c>
      <c r="DK12" s="86">
        <f t="shared" si="88"/>
        <v>3.6525688704319825E-2</v>
      </c>
      <c r="DL12" s="43">
        <v>340939.53100000002</v>
      </c>
      <c r="DM12" s="43">
        <v>0.97969419356939003</v>
      </c>
      <c r="DN12" s="43">
        <f t="shared" si="43"/>
        <v>3340.1647887897107</v>
      </c>
      <c r="DO12" s="43">
        <f t="shared" si="44"/>
        <v>340923.99362000002</v>
      </c>
      <c r="DP12" s="43">
        <f t="shared" si="45"/>
        <v>3340.3755840181584</v>
      </c>
      <c r="DQ12" s="43">
        <f t="shared" si="46"/>
        <v>342572.71908969799</v>
      </c>
      <c r="DR12" s="133">
        <f t="shared" si="47"/>
        <v>3521.7054874562195</v>
      </c>
      <c r="DS12" s="82">
        <v>4.4930801960501299</v>
      </c>
      <c r="DT12" s="82"/>
      <c r="DU12" s="82"/>
      <c r="DV12" s="82">
        <f t="shared" si="77"/>
        <v>4.0899321763335479</v>
      </c>
      <c r="DW12" s="82">
        <f t="shared" si="89"/>
        <v>4.3241003582096441E-2</v>
      </c>
      <c r="DX12" s="7">
        <v>1346.606</v>
      </c>
      <c r="DY12" s="7">
        <v>8.9032232108335396</v>
      </c>
      <c r="DZ12" s="86">
        <f t="shared" si="48"/>
        <v>119.89133795047709</v>
      </c>
      <c r="EA12" s="7">
        <f t="shared" si="49"/>
        <v>870.01155999999992</v>
      </c>
      <c r="EB12" s="86">
        <f t="shared" si="50"/>
        <v>129.60820340368392</v>
      </c>
      <c r="EC12" s="86">
        <f t="shared" si="51"/>
        <v>874.21897938011693</v>
      </c>
      <c r="ED12" s="131">
        <f t="shared" si="52"/>
        <v>130.2633974184819</v>
      </c>
      <c r="EE12" s="86" t="s">
        <v>39</v>
      </c>
      <c r="EF12" s="7"/>
      <c r="EG12" s="7"/>
      <c r="EH12" s="7">
        <f t="shared" si="78"/>
        <v>2.2551760076876485E-2</v>
      </c>
      <c r="EI12" s="86">
        <f t="shared" si="90"/>
        <v>3.3607083331188706E-3</v>
      </c>
      <c r="EJ12" s="82">
        <v>13276.874</v>
      </c>
      <c r="EK12" s="43">
        <v>2.3158993470982598</v>
      </c>
      <c r="EL12" s="43">
        <f t="shared" si="53"/>
        <v>307.47903828105865</v>
      </c>
      <c r="EM12" s="43">
        <f t="shared" si="54"/>
        <v>13259.07416</v>
      </c>
      <c r="EN12" s="43">
        <f t="shared" si="55"/>
        <v>307.58977742487065</v>
      </c>
      <c r="EO12" s="43">
        <f t="shared" si="56"/>
        <v>13323.195705216242</v>
      </c>
      <c r="EP12" s="133">
        <f t="shared" si="57"/>
        <v>311.84485820840553</v>
      </c>
      <c r="EQ12" s="82">
        <v>7.9717512786656994E-2</v>
      </c>
      <c r="ER12" s="82"/>
      <c r="ES12" s="82"/>
      <c r="ET12" s="82">
        <f t="shared" si="79"/>
        <v>0.17749351485040887</v>
      </c>
      <c r="EU12" s="43">
        <f t="shared" si="91"/>
        <v>4.1730914821769341E-3</v>
      </c>
      <c r="EV12" s="7">
        <v>213449.43900000001</v>
      </c>
      <c r="EW12" s="7">
        <v>0.72793821294915995</v>
      </c>
      <c r="EX12" s="7">
        <v>97.257166636082999</v>
      </c>
      <c r="EY12" s="82">
        <v>41807.453999999998</v>
      </c>
      <c r="EZ12" s="82">
        <v>2.00140418884255</v>
      </c>
      <c r="FA12" s="82">
        <v>95.110754698953102</v>
      </c>
      <c r="FB12" s="7">
        <v>354978.51400000002</v>
      </c>
      <c r="FC12" s="7">
        <v>0.66513955237543798</v>
      </c>
      <c r="FD12" s="7">
        <v>97.005306738264395</v>
      </c>
      <c r="FE12" s="82">
        <v>69918.274999999994</v>
      </c>
      <c r="FF12" s="82">
        <v>1.51216192170825</v>
      </c>
      <c r="FG12" s="82">
        <v>94.561357086329295</v>
      </c>
      <c r="FH12" s="211"/>
      <c r="FI12" s="216">
        <f t="shared" si="58"/>
        <v>97.131236687173697</v>
      </c>
      <c r="FJ12" s="43">
        <f t="shared" si="59"/>
        <v>0.12592994890930242</v>
      </c>
      <c r="FK12" s="43">
        <f t="shared" si="60"/>
        <v>94.836055892641198</v>
      </c>
      <c r="FL12" s="217">
        <f t="shared" si="61"/>
        <v>0.27469880631190335</v>
      </c>
      <c r="FM12" s="226">
        <v>97.600968201605937</v>
      </c>
      <c r="FN12" s="217">
        <v>0.27605804764513964</v>
      </c>
      <c r="FO12" s="231"/>
      <c r="FP12" s="235">
        <f t="shared" si="62"/>
        <v>1.0048360499717004</v>
      </c>
      <c r="FQ12" s="85">
        <f t="shared" si="63"/>
        <v>3.1264680791570367E-3</v>
      </c>
      <c r="FR12" s="85">
        <f t="shared" si="64"/>
        <v>1.0291546530793598</v>
      </c>
      <c r="FS12" s="236">
        <f t="shared" si="65"/>
        <v>4.166505228526381E-3</v>
      </c>
      <c r="FT12" s="233"/>
    </row>
    <row r="13" spans="1:176" s="134" customFormat="1" x14ac:dyDescent="0.2">
      <c r="A13" s="2"/>
      <c r="B13" s="2" t="b">
        <v>0</v>
      </c>
      <c r="C13" s="2" t="s">
        <v>23</v>
      </c>
      <c r="D13" s="6">
        <v>43418.534456018497</v>
      </c>
      <c r="E13" s="4" t="s">
        <v>33</v>
      </c>
      <c r="F13" s="5" t="s">
        <v>154</v>
      </c>
      <c r="G13" s="2" t="s">
        <v>72</v>
      </c>
      <c r="H13" s="257">
        <v>9523.3580000000002</v>
      </c>
      <c r="I13" s="257">
        <v>3.8090752359023199</v>
      </c>
      <c r="J13" s="257">
        <f>H13*(I13/100)</f>
        <v>362.75187120432247</v>
      </c>
      <c r="K13" s="257">
        <f t="shared" si="3"/>
        <v>6501.6570000000002</v>
      </c>
      <c r="L13" s="257">
        <f t="shared" si="4"/>
        <v>380.78540772842388</v>
      </c>
      <c r="M13" s="257">
        <f t="shared" si="5"/>
        <v>6141.9520004684946</v>
      </c>
      <c r="N13" s="258">
        <f t="shared" si="6"/>
        <v>360.19496168002752</v>
      </c>
      <c r="O13" s="257">
        <v>125.521720039383</v>
      </c>
      <c r="P13" s="257"/>
      <c r="Q13" s="257"/>
      <c r="R13" s="257">
        <f t="shared" si="68"/>
        <v>23.217479399971626</v>
      </c>
      <c r="S13" s="257">
        <f t="shared" si="80"/>
        <v>1.3627986377329178</v>
      </c>
      <c r="T13" s="257">
        <v>164952.174</v>
      </c>
      <c r="U13" s="257">
        <v>0.84114575397256297</v>
      </c>
      <c r="V13" s="257">
        <f t="shared" si="7"/>
        <v>1387.488207686434</v>
      </c>
      <c r="W13" s="257">
        <f t="shared" si="8"/>
        <v>107591.57800000001</v>
      </c>
      <c r="X13" s="257">
        <f t="shared" si="9"/>
        <v>1576.0466320605576</v>
      </c>
      <c r="Y13" s="257">
        <f t="shared" si="10"/>
        <v>101639.06027812019</v>
      </c>
      <c r="Z13" s="258">
        <f t="shared" si="11"/>
        <v>1520.0757580359964</v>
      </c>
      <c r="AA13" s="257">
        <v>120.128749236887</v>
      </c>
      <c r="AB13" s="257"/>
      <c r="AC13" s="257"/>
      <c r="AD13" s="257">
        <f t="shared" si="69"/>
        <v>29.642749731136313</v>
      </c>
      <c r="AE13" s="257">
        <f t="shared" si="81"/>
        <v>0.44933983343524064</v>
      </c>
      <c r="AF13" s="257">
        <v>12993368.286</v>
      </c>
      <c r="AG13" s="257">
        <v>0.51495725570603401</v>
      </c>
      <c r="AH13" s="257">
        <f t="shared" si="12"/>
        <v>66910.292749363754</v>
      </c>
      <c r="AI13" s="257">
        <f t="shared" si="13"/>
        <v>6949208.074</v>
      </c>
      <c r="AJ13" s="257">
        <f t="shared" si="14"/>
        <v>77991.986324450903</v>
      </c>
      <c r="AK13" s="257">
        <f t="shared" si="15"/>
        <v>6564742.2544400776</v>
      </c>
      <c r="AL13" s="258">
        <f t="shared" si="16"/>
        <v>76290.544584353789</v>
      </c>
      <c r="AM13" s="257">
        <v>77.508151485130796</v>
      </c>
      <c r="AN13" s="257"/>
      <c r="AO13" s="257"/>
      <c r="AP13" s="257">
        <f t="shared" si="70"/>
        <v>73.912295418046767</v>
      </c>
      <c r="AQ13" s="257">
        <f t="shared" si="82"/>
        <v>0.878003024613359</v>
      </c>
      <c r="AR13" s="260">
        <v>3935681.8259999999</v>
      </c>
      <c r="AS13" s="260">
        <v>0.65538558597187302</v>
      </c>
      <c r="AT13" s="260">
        <f t="shared" si="17"/>
        <v>25793.89139731861</v>
      </c>
      <c r="AU13" s="257">
        <f t="shared" si="0"/>
        <v>3885580.78</v>
      </c>
      <c r="AV13" s="257">
        <f t="shared" si="18"/>
        <v>25819.842063722248</v>
      </c>
      <c r="AW13" s="257">
        <f t="shared" si="19"/>
        <v>3732284.6212874167</v>
      </c>
      <c r="AX13" s="258">
        <f t="shared" si="1"/>
        <v>27276.497841064749</v>
      </c>
      <c r="AY13" s="260">
        <v>80.352055237683004</v>
      </c>
      <c r="AZ13" s="260"/>
      <c r="BA13" s="260"/>
      <c r="BB13" s="260">
        <f t="shared" si="71"/>
        <v>70.071429507498806</v>
      </c>
      <c r="BC13" s="260">
        <f t="shared" si="83"/>
        <v>0.5403563039791679</v>
      </c>
      <c r="BD13" s="7">
        <v>1690924.0449999999</v>
      </c>
      <c r="BE13" s="86">
        <v>0.63096155970282997</v>
      </c>
      <c r="BF13" s="86">
        <f t="shared" si="20"/>
        <v>10669.080727722181</v>
      </c>
      <c r="BG13" s="86">
        <f t="shared" si="21"/>
        <v>1686243.1043799999</v>
      </c>
      <c r="BH13" s="86">
        <f t="shared" si="22"/>
        <v>10669.997724609444</v>
      </c>
      <c r="BI13" s="86">
        <f t="shared" si="23"/>
        <v>1619716.475494154</v>
      </c>
      <c r="BJ13" s="131">
        <f t="shared" si="66"/>
        <v>11371.92456184478</v>
      </c>
      <c r="BK13" s="86">
        <v>81.320913780548196</v>
      </c>
      <c r="BL13" s="86"/>
      <c r="BM13" s="86"/>
      <c r="BN13" s="86">
        <f t="shared" si="72"/>
        <v>69.61133210822392</v>
      </c>
      <c r="BO13" s="86">
        <f t="shared" si="84"/>
        <v>0.51789258507508007</v>
      </c>
      <c r="BP13" s="58">
        <v>925609.69900000002</v>
      </c>
      <c r="BQ13" s="58">
        <v>0.85210451511471397</v>
      </c>
      <c r="BR13" s="58">
        <f t="shared" si="24"/>
        <v>7887.162037518714</v>
      </c>
      <c r="BS13" s="43">
        <f t="shared" si="25"/>
        <v>925338.92891999998</v>
      </c>
      <c r="BT13" s="43">
        <f t="shared" si="26"/>
        <v>7887.3477531930066</v>
      </c>
      <c r="BU13" s="43">
        <f t="shared" si="27"/>
        <v>874144.43511731969</v>
      </c>
      <c r="BV13" s="133">
        <f t="shared" si="28"/>
        <v>7903.5741294696854</v>
      </c>
      <c r="BW13" s="83">
        <v>7.9008866810355398</v>
      </c>
      <c r="BX13" s="83"/>
      <c r="BY13" s="83"/>
      <c r="BZ13" s="83">
        <f t="shared" si="73"/>
        <v>6.6287844569110694</v>
      </c>
      <c r="CA13" s="83">
        <f t="shared" si="85"/>
        <v>6.2145176283286738E-2</v>
      </c>
      <c r="CB13" s="22">
        <v>223747.26500000001</v>
      </c>
      <c r="CC13" s="22">
        <v>0.80968657647753794</v>
      </c>
      <c r="CD13" s="86">
        <f t="shared" si="29"/>
        <v>1811.6515699406248</v>
      </c>
      <c r="CE13" s="7">
        <f t="shared" si="30"/>
        <v>222885.56414</v>
      </c>
      <c r="CF13" s="86">
        <f t="shared" si="31"/>
        <v>1813.1549579573507</v>
      </c>
      <c r="CG13" s="86">
        <f t="shared" si="32"/>
        <v>210554.39198733828</v>
      </c>
      <c r="CH13" s="131">
        <f t="shared" si="33"/>
        <v>1826.7503458808092</v>
      </c>
      <c r="CI13" s="118">
        <v>6.7039061687485999</v>
      </c>
      <c r="CJ13" s="22"/>
      <c r="CK13" s="22"/>
      <c r="CL13" s="7">
        <f t="shared" si="74"/>
        <v>6.7737225578219755</v>
      </c>
      <c r="CM13" s="86">
        <f t="shared" si="86"/>
        <v>6.1132208287321584E-2</v>
      </c>
      <c r="CN13" s="57">
        <v>1339.5830000000001</v>
      </c>
      <c r="CO13" s="57">
        <v>12.8581941541454</v>
      </c>
      <c r="CP13" s="57">
        <f t="shared" si="34"/>
        <v>172.24618299592558</v>
      </c>
      <c r="CQ13" s="43">
        <f t="shared" si="35"/>
        <v>562.85258000000022</v>
      </c>
      <c r="CR13" s="43">
        <f t="shared" si="67"/>
        <v>178.50457511104796</v>
      </c>
      <c r="CS13" s="43">
        <f t="shared" si="36"/>
        <v>531.71268950359183</v>
      </c>
      <c r="CT13" s="133">
        <f t="shared" si="37"/>
        <v>168.63641046508093</v>
      </c>
      <c r="CU13" s="84" t="s">
        <v>39</v>
      </c>
      <c r="CV13" s="84"/>
      <c r="CW13" s="84"/>
      <c r="CX13" s="84">
        <f t="shared" si="75"/>
        <v>3.8731420689062791E-3</v>
      </c>
      <c r="CY13" s="84">
        <f t="shared" si="87"/>
        <v>1.2284242866520698E-3</v>
      </c>
      <c r="CZ13" s="7">
        <v>1040015.959</v>
      </c>
      <c r="DA13" s="7">
        <v>0.70468410226455402</v>
      </c>
      <c r="DB13" s="86">
        <f t="shared" si="38"/>
        <v>7328.8271240872418</v>
      </c>
      <c r="DC13" s="7">
        <f t="shared" si="39"/>
        <v>1039952.02582</v>
      </c>
      <c r="DD13" s="86">
        <f t="shared" si="40"/>
        <v>7328.8327548417101</v>
      </c>
      <c r="DE13" s="86">
        <f t="shared" si="41"/>
        <v>982416.54787024471</v>
      </c>
      <c r="DF13" s="131">
        <f t="shared" si="42"/>
        <v>7530.6367747440281</v>
      </c>
      <c r="DG13" s="86">
        <v>8.1818080142557594</v>
      </c>
      <c r="DH13" s="7"/>
      <c r="DI13" s="7"/>
      <c r="DJ13" s="7">
        <f t="shared" si="76"/>
        <v>6.6434709107585679</v>
      </c>
      <c r="DK13" s="86">
        <f t="shared" si="88"/>
        <v>5.3554943955924791E-2</v>
      </c>
      <c r="DL13" s="43">
        <v>625543.17500000005</v>
      </c>
      <c r="DM13" s="43">
        <v>0.69993204456699998</v>
      </c>
      <c r="DN13" s="43">
        <f t="shared" si="43"/>
        <v>4378.3771344268271</v>
      </c>
      <c r="DO13" s="43">
        <f t="shared" si="44"/>
        <v>625527.63762000005</v>
      </c>
      <c r="DP13" s="43">
        <f t="shared" si="45"/>
        <v>4378.5379474552592</v>
      </c>
      <c r="DQ13" s="43">
        <f t="shared" si="46"/>
        <v>590920.24159817887</v>
      </c>
      <c r="DR13" s="133">
        <f t="shared" si="47"/>
        <v>4503.8455843196343</v>
      </c>
      <c r="DS13" s="82">
        <v>8.2506659098672799</v>
      </c>
      <c r="DT13" s="82"/>
      <c r="DU13" s="82"/>
      <c r="DV13" s="82">
        <f t="shared" si="77"/>
        <v>7.054921700073769</v>
      </c>
      <c r="DW13" s="82">
        <f t="shared" si="89"/>
        <v>5.6522183458392328E-2</v>
      </c>
      <c r="DX13" s="7">
        <v>1364.624</v>
      </c>
      <c r="DY13" s="7">
        <v>15.0202784451702</v>
      </c>
      <c r="DZ13" s="86">
        <f t="shared" si="48"/>
        <v>204.9703245296194</v>
      </c>
      <c r="EA13" s="7">
        <f t="shared" si="49"/>
        <v>888.02955999999995</v>
      </c>
      <c r="EB13" s="86">
        <f t="shared" si="50"/>
        <v>210.80129841097443</v>
      </c>
      <c r="EC13" s="86">
        <f t="shared" si="51"/>
        <v>838.89921177280746</v>
      </c>
      <c r="ED13" s="131">
        <f t="shared" si="52"/>
        <v>199.15475909108363</v>
      </c>
      <c r="EE13" s="86" t="s">
        <v>39</v>
      </c>
      <c r="EF13" s="7"/>
      <c r="EG13" s="7"/>
      <c r="EH13" s="7">
        <f t="shared" si="78"/>
        <v>2.1640634896757577E-2</v>
      </c>
      <c r="EI13" s="86">
        <f>EH13*SQRT(((EI$3/EH$3)^2)+((ED13/EC13)^2))</f>
        <v>5.1377136404653998E-3</v>
      </c>
      <c r="EJ13" s="82">
        <v>113148.395</v>
      </c>
      <c r="EK13" s="43">
        <v>1.52349717673535</v>
      </c>
      <c r="EL13" s="43">
        <f t="shared" si="53"/>
        <v>1723.812603346362</v>
      </c>
      <c r="EM13" s="43">
        <f t="shared" si="54"/>
        <v>113130.59516</v>
      </c>
      <c r="EN13" s="43">
        <f t="shared" si="55"/>
        <v>1723.8323594972333</v>
      </c>
      <c r="EO13" s="43">
        <f t="shared" si="56"/>
        <v>106871.63061003576</v>
      </c>
      <c r="EP13" s="133">
        <f t="shared" si="57"/>
        <v>1660.0479616651046</v>
      </c>
      <c r="EQ13" s="82">
        <v>1.5948595432402599</v>
      </c>
      <c r="ER13" s="82"/>
      <c r="ES13" s="82"/>
      <c r="ET13" s="82">
        <f t="shared" si="79"/>
        <v>1.4237591171420774</v>
      </c>
      <c r="EU13" s="43">
        <f t="shared" si="91"/>
        <v>2.2340183126352615E-2</v>
      </c>
      <c r="EV13" s="7">
        <v>213747.05300000001</v>
      </c>
      <c r="EW13" s="7">
        <v>0.754021133067311</v>
      </c>
      <c r="EX13" s="7">
        <v>97.392772962934103</v>
      </c>
      <c r="EY13" s="82">
        <v>42113.478000000003</v>
      </c>
      <c r="EZ13" s="82">
        <v>1.7619481481175201</v>
      </c>
      <c r="FA13" s="82">
        <v>95.806950492076297</v>
      </c>
      <c r="FB13" s="7">
        <v>356252.77500000002</v>
      </c>
      <c r="FC13" s="7">
        <v>0.80290641236251703</v>
      </c>
      <c r="FD13" s="7">
        <v>97.353525219931797</v>
      </c>
      <c r="FE13" s="82">
        <v>70775.906000000003</v>
      </c>
      <c r="FF13" s="82">
        <v>1.44786994771958</v>
      </c>
      <c r="FG13" s="82">
        <v>95.721264867797103</v>
      </c>
      <c r="FH13" s="211"/>
      <c r="FI13" s="216">
        <f t="shared" si="58"/>
        <v>97.37314909143295</v>
      </c>
      <c r="FJ13" s="43">
        <f t="shared" si="59"/>
        <v>1.9623871501153189E-2</v>
      </c>
      <c r="FK13" s="43">
        <f t="shared" si="60"/>
        <v>95.7641076799367</v>
      </c>
      <c r="FL13" s="217">
        <f t="shared" si="61"/>
        <v>4.2842812139596731E-2</v>
      </c>
      <c r="FM13" s="226">
        <v>91.985967247125387</v>
      </c>
      <c r="FN13" s="217">
        <v>0.27678329022492637</v>
      </c>
      <c r="FO13" s="231"/>
      <c r="FP13" s="235">
        <f t="shared" si="62"/>
        <v>0.94467487295446284</v>
      </c>
      <c r="FQ13" s="85">
        <f t="shared" si="63"/>
        <v>2.848869694112121E-3</v>
      </c>
      <c r="FR13" s="85">
        <f t="shared" si="64"/>
        <v>0.96054742716928321</v>
      </c>
      <c r="FS13" s="236">
        <f t="shared" si="65"/>
        <v>2.9220329561082162E-3</v>
      </c>
      <c r="FT13" s="233"/>
    </row>
    <row r="14" spans="1:176" s="134" customFormat="1" x14ac:dyDescent="0.2">
      <c r="A14" s="2"/>
      <c r="B14" s="2" t="b">
        <v>0</v>
      </c>
      <c r="C14" s="2" t="s">
        <v>95</v>
      </c>
      <c r="D14" s="6">
        <v>43418.541608796302</v>
      </c>
      <c r="E14" s="4" t="s">
        <v>33</v>
      </c>
      <c r="F14" s="5" t="s">
        <v>154</v>
      </c>
      <c r="G14" s="2" t="s">
        <v>22</v>
      </c>
      <c r="H14" s="257">
        <v>18396.398000000001</v>
      </c>
      <c r="I14" s="257">
        <v>4.7616860338636</v>
      </c>
      <c r="J14" s="257">
        <f t="shared" si="2"/>
        <v>875.97871429996269</v>
      </c>
      <c r="K14" s="257">
        <f t="shared" si="3"/>
        <v>15374.697</v>
      </c>
      <c r="L14" s="257">
        <f t="shared" si="4"/>
        <v>883.59906891263779</v>
      </c>
      <c r="M14" s="257">
        <f t="shared" si="5"/>
        <v>15369.327304693081</v>
      </c>
      <c r="N14" s="258">
        <f t="shared" si="6"/>
        <v>884.80558163747719</v>
      </c>
      <c r="O14" s="257">
        <v>117.983138693667</v>
      </c>
      <c r="P14" s="257"/>
      <c r="Q14" s="257"/>
      <c r="R14" s="257">
        <f t="shared" si="68"/>
        <v>58.098311426223177</v>
      </c>
      <c r="S14" s="257">
        <f t="shared" si="80"/>
        <v>3.3477763066453186</v>
      </c>
      <c r="T14" s="257">
        <v>313581.745</v>
      </c>
      <c r="U14" s="257">
        <v>3.7321891097350499</v>
      </c>
      <c r="V14" s="257">
        <f t="shared" si="7"/>
        <v>11703.463737007134</v>
      </c>
      <c r="W14" s="257">
        <f t="shared" si="8"/>
        <v>256221.149</v>
      </c>
      <c r="X14" s="257">
        <f t="shared" si="9"/>
        <v>11727.312688907103</v>
      </c>
      <c r="Y14" s="257">
        <f t="shared" si="10"/>
        <v>256131.66239084478</v>
      </c>
      <c r="Z14" s="258">
        <f t="shared" si="11"/>
        <v>11754.905585506103</v>
      </c>
      <c r="AA14" s="257">
        <v>112.896881745152</v>
      </c>
      <c r="AB14" s="257"/>
      <c r="AC14" s="257"/>
      <c r="AD14" s="257">
        <f t="shared" si="69"/>
        <v>74.700088191450291</v>
      </c>
      <c r="AE14" s="257">
        <f t="shared" si="81"/>
        <v>3.4332541647845685</v>
      </c>
      <c r="AF14" s="257">
        <v>18003085.324999999</v>
      </c>
      <c r="AG14" s="257">
        <v>0.57300588357596205</v>
      </c>
      <c r="AH14" s="257">
        <f t="shared" si="12"/>
        <v>103158.73813745061</v>
      </c>
      <c r="AI14" s="257">
        <f t="shared" si="13"/>
        <v>11958925.112999998</v>
      </c>
      <c r="AJ14" s="257">
        <f t="shared" si="14"/>
        <v>110668.36905430062</v>
      </c>
      <c r="AK14" s="257">
        <f t="shared" si="15"/>
        <v>11954748.394326773</v>
      </c>
      <c r="AL14" s="258">
        <f t="shared" si="16"/>
        <v>117727.2626132623</v>
      </c>
      <c r="AM14" s="257">
        <v>142.20247374693699</v>
      </c>
      <c r="AN14" s="257"/>
      <c r="AO14" s="257"/>
      <c r="AP14" s="257">
        <f t="shared" si="70"/>
        <v>134.59826154976213</v>
      </c>
      <c r="AQ14" s="257">
        <f t="shared" si="82"/>
        <v>1.3662532675345305</v>
      </c>
      <c r="AR14" s="260">
        <v>6557574.7819999997</v>
      </c>
      <c r="AS14" s="260">
        <v>0.58740628083206203</v>
      </c>
      <c r="AT14" s="260">
        <f t="shared" si="17"/>
        <v>38519.606139727402</v>
      </c>
      <c r="AU14" s="257">
        <f t="shared" si="0"/>
        <v>6507473.7359999996</v>
      </c>
      <c r="AV14" s="257">
        <f t="shared" si="18"/>
        <v>38536.988309137734</v>
      </c>
      <c r="AW14" s="257">
        <f t="shared" si="19"/>
        <v>6635967.090286457</v>
      </c>
      <c r="AX14" s="258">
        <f t="shared" si="1"/>
        <v>46475.077500422442</v>
      </c>
      <c r="AY14" s="260">
        <v>135.366782427494</v>
      </c>
      <c r="AZ14" s="260"/>
      <c r="BA14" s="260"/>
      <c r="BB14" s="260">
        <f t="shared" si="71"/>
        <v>124.58634519162017</v>
      </c>
      <c r="BC14" s="260">
        <f t="shared" si="83"/>
        <v>0.92484608418377512</v>
      </c>
      <c r="BD14" s="7">
        <v>2802504.304</v>
      </c>
      <c r="BE14" s="86">
        <v>0.76278881374422702</v>
      </c>
      <c r="BF14" s="86">
        <f t="shared" si="20"/>
        <v>21377.189335612507</v>
      </c>
      <c r="BG14" s="86">
        <f t="shared" si="21"/>
        <v>2797823.36338</v>
      </c>
      <c r="BH14" s="86">
        <f t="shared" si="22"/>
        <v>21377.647011753725</v>
      </c>
      <c r="BI14" s="86">
        <f t="shared" si="23"/>
        <v>2853067.7982015982</v>
      </c>
      <c r="BJ14" s="131">
        <f t="shared" si="66"/>
        <v>24269.80337363026</v>
      </c>
      <c r="BK14" s="86">
        <v>136.022779874706</v>
      </c>
      <c r="BL14" s="86"/>
      <c r="BM14" s="86"/>
      <c r="BN14" s="86">
        <f t="shared" si="72"/>
        <v>122.61766366690726</v>
      </c>
      <c r="BO14" s="86">
        <f t="shared" si="84"/>
        <v>1.0858300196482158</v>
      </c>
      <c r="BP14" s="58">
        <v>1604611.64</v>
      </c>
      <c r="BQ14" s="58">
        <v>0.69125106121518998</v>
      </c>
      <c r="BR14" s="58">
        <f t="shared" si="24"/>
        <v>11091.894989882463</v>
      </c>
      <c r="BS14" s="43">
        <f t="shared" si="25"/>
        <v>1604340.86992</v>
      </c>
      <c r="BT14" s="43">
        <f t="shared" si="26"/>
        <v>11092.027048303755</v>
      </c>
      <c r="BU14" s="43">
        <f t="shared" si="27"/>
        <v>1603780.5452749089</v>
      </c>
      <c r="BV14" s="133">
        <f t="shared" si="28"/>
        <v>12333.564158911473</v>
      </c>
      <c r="BW14" s="83">
        <v>13.706607478279301</v>
      </c>
      <c r="BX14" s="83"/>
      <c r="BY14" s="83"/>
      <c r="BZ14" s="83">
        <f t="shared" si="73"/>
        <v>12.161737950534302</v>
      </c>
      <c r="CA14" s="83">
        <f t="shared" si="85"/>
        <v>9.8264800954656645E-2</v>
      </c>
      <c r="CB14" s="22">
        <v>374256.52399999998</v>
      </c>
      <c r="CC14" s="22">
        <v>0.77773694130317195</v>
      </c>
      <c r="CD14" s="86">
        <f t="shared" si="29"/>
        <v>2910.7312423851713</v>
      </c>
      <c r="CE14" s="7">
        <f t="shared" si="30"/>
        <v>373394.82313999999</v>
      </c>
      <c r="CF14" s="86">
        <f t="shared" si="31"/>
        <v>2911.6671952841921</v>
      </c>
      <c r="CG14" s="86">
        <f t="shared" si="32"/>
        <v>373264.41299731925</v>
      </c>
      <c r="CH14" s="131">
        <f t="shared" si="33"/>
        <v>3170.4809236963983</v>
      </c>
      <c r="CI14" s="118">
        <v>15.2666107331828</v>
      </c>
      <c r="CJ14" s="22"/>
      <c r="CK14" s="22"/>
      <c r="CL14" s="7">
        <f t="shared" si="74"/>
        <v>12.008249034787005</v>
      </c>
      <c r="CM14" s="86">
        <f t="shared" si="86"/>
        <v>0.10627427160208958</v>
      </c>
      <c r="CN14" s="57">
        <v>3566.527</v>
      </c>
      <c r="CO14" s="57">
        <v>53.733842264243698</v>
      </c>
      <c r="CP14" s="57">
        <f t="shared" si="34"/>
        <v>1916.4319924916631</v>
      </c>
      <c r="CQ14" s="43">
        <f t="shared" si="35"/>
        <v>2789.7965800000002</v>
      </c>
      <c r="CR14" s="43">
        <f t="shared" si="67"/>
        <v>1917.0046211797394</v>
      </c>
      <c r="CS14" s="43">
        <f t="shared" si="36"/>
        <v>2788.8222285963343</v>
      </c>
      <c r="CT14" s="133">
        <f t="shared" si="37"/>
        <v>1916.3581103589165</v>
      </c>
      <c r="CU14" s="84" t="s">
        <v>39</v>
      </c>
      <c r="CV14" s="84"/>
      <c r="CW14" s="84"/>
      <c r="CX14" s="84">
        <f t="shared" si="75"/>
        <v>2.0314551278363763E-2</v>
      </c>
      <c r="CY14" s="84">
        <f t="shared" si="87"/>
        <v>1.3959354572198598E-2</v>
      </c>
      <c r="CZ14" s="7">
        <v>1793273.1189999999</v>
      </c>
      <c r="DA14" s="7">
        <v>0.42625486747186597</v>
      </c>
      <c r="DB14" s="86">
        <f t="shared" si="38"/>
        <v>7643.9139568020473</v>
      </c>
      <c r="DC14" s="7">
        <f t="shared" si="39"/>
        <v>1793209.18582</v>
      </c>
      <c r="DD14" s="86">
        <f t="shared" si="40"/>
        <v>7643.9193554535223</v>
      </c>
      <c r="DE14" s="86">
        <f t="shared" si="41"/>
        <v>1792582.8979035993</v>
      </c>
      <c r="DF14" s="131">
        <f t="shared" si="42"/>
        <v>9738.0961887405083</v>
      </c>
      <c r="DG14" s="86">
        <v>14.116745285947299</v>
      </c>
      <c r="DH14" s="7"/>
      <c r="DI14" s="7"/>
      <c r="DJ14" s="7">
        <f t="shared" si="76"/>
        <v>12.122121072943049</v>
      </c>
      <c r="DK14" s="86">
        <f t="shared" si="88"/>
        <v>7.2466659396596383E-2</v>
      </c>
      <c r="DL14" s="43">
        <v>1059820.389</v>
      </c>
      <c r="DM14" s="43">
        <v>0.48105655771459899</v>
      </c>
      <c r="DN14" s="43">
        <f t="shared" si="43"/>
        <v>5098.335481280872</v>
      </c>
      <c r="DO14" s="139">
        <f t="shared" si="44"/>
        <v>1059804.8516199999</v>
      </c>
      <c r="DP14" s="139">
        <f t="shared" si="45"/>
        <v>5098.4735858609192</v>
      </c>
      <c r="DQ14" s="139">
        <f t="shared" si="46"/>
        <v>1059434.7090969963</v>
      </c>
      <c r="DR14" s="133">
        <f t="shared" si="47"/>
        <v>6221.3464794945248</v>
      </c>
      <c r="DS14" s="82">
        <v>13.984372731845699</v>
      </c>
      <c r="DT14" s="82"/>
      <c r="DU14" s="82"/>
      <c r="DV14" s="82">
        <f t="shared" si="77"/>
        <v>12.648456412332813</v>
      </c>
      <c r="DW14" s="82">
        <f>DV14*SQRT(((DW$3/DV$3)^2)+((DR14/DQ14)^2))</f>
        <v>8.0574845759240052E-2</v>
      </c>
      <c r="DX14" s="7">
        <v>918.08199999999999</v>
      </c>
      <c r="DY14" s="7">
        <v>8.6345661169430503</v>
      </c>
      <c r="DZ14" s="86">
        <f t="shared" si="48"/>
        <v>79.272397297753088</v>
      </c>
      <c r="EA14" s="7">
        <f t="shared" si="49"/>
        <v>441.48755999999997</v>
      </c>
      <c r="EB14" s="86">
        <f t="shared" si="50"/>
        <v>93.319164416040522</v>
      </c>
      <c r="EC14" s="86">
        <f t="shared" si="51"/>
        <v>441.33336810412095</v>
      </c>
      <c r="ED14" s="131">
        <f t="shared" si="52"/>
        <v>93.29841074511836</v>
      </c>
      <c r="EE14" s="86" t="s">
        <v>39</v>
      </c>
      <c r="EF14" s="7"/>
      <c r="EG14" s="7"/>
      <c r="EH14" s="7">
        <f t="shared" si="78"/>
        <v>1.1384841173845504E-2</v>
      </c>
      <c r="EI14" s="86">
        <f t="shared" si="90"/>
        <v>2.4069020139683276E-3</v>
      </c>
      <c r="EJ14" s="82">
        <v>607191.29399999999</v>
      </c>
      <c r="EK14" s="43">
        <v>1.1764572789132901</v>
      </c>
      <c r="EL14" s="43">
        <f t="shared" si="53"/>
        <v>7143.3461751907953</v>
      </c>
      <c r="EM14" s="43">
        <f t="shared" si="54"/>
        <v>607173.49416</v>
      </c>
      <c r="EN14" s="43">
        <f t="shared" si="55"/>
        <v>7143.3509427163799</v>
      </c>
      <c r="EO14" s="43">
        <f t="shared" si="56"/>
        <v>606961.43556384835</v>
      </c>
      <c r="EP14" s="133">
        <f>EO14*SQRT(((EN14/EM14)^2)+(($FQ14/$FP14)^2))</f>
        <v>7427.6362842800145</v>
      </c>
      <c r="EQ14" s="82">
        <v>9.0899407598570008</v>
      </c>
      <c r="ER14" s="82"/>
      <c r="ES14" s="82"/>
      <c r="ET14" s="82">
        <f t="shared" si="79"/>
        <v>8.0860268782735609</v>
      </c>
      <c r="EU14" s="43">
        <f t="shared" si="91"/>
        <v>0.10056754108557325</v>
      </c>
      <c r="EV14" s="7">
        <v>214887.58900000001</v>
      </c>
      <c r="EW14" s="7">
        <v>0.88245729306306997</v>
      </c>
      <c r="EX14" s="7">
        <v>97.9124524726397</v>
      </c>
      <c r="EY14" s="82">
        <v>42371.487999999998</v>
      </c>
      <c r="EZ14" s="82">
        <v>1.5725345904416601</v>
      </c>
      <c r="FA14" s="82">
        <v>96.393915816964906</v>
      </c>
      <c r="FB14" s="7">
        <v>359610.26</v>
      </c>
      <c r="FC14" s="7">
        <v>0.92959203209521601</v>
      </c>
      <c r="FD14" s="7">
        <v>98.271028250253593</v>
      </c>
      <c r="FE14" s="82">
        <v>70925.540999999997</v>
      </c>
      <c r="FF14" s="82">
        <v>1.5780158928146599</v>
      </c>
      <c r="FG14" s="82">
        <v>95.9236395497757</v>
      </c>
      <c r="FH14" s="211"/>
      <c r="FI14" s="216">
        <f t="shared" si="58"/>
        <v>98.091740361446654</v>
      </c>
      <c r="FJ14" s="43">
        <f t="shared" si="59"/>
        <v>0.17928788880694668</v>
      </c>
      <c r="FK14" s="43">
        <f t="shared" si="60"/>
        <v>96.158777683370303</v>
      </c>
      <c r="FL14" s="217">
        <f t="shared" si="61"/>
        <v>0.235138133594603</v>
      </c>
      <c r="FM14" s="226">
        <v>98.057481295536832</v>
      </c>
      <c r="FN14" s="217">
        <v>0.277349273248093</v>
      </c>
      <c r="FO14" s="231"/>
      <c r="FP14" s="235">
        <f t="shared" si="62"/>
        <v>0.9996507446418671</v>
      </c>
      <c r="FQ14" s="85">
        <f t="shared" si="63"/>
        <v>3.3664260519155045E-3</v>
      </c>
      <c r="FR14" s="85">
        <f t="shared" si="64"/>
        <v>1.0197455048609139</v>
      </c>
      <c r="FS14" s="236">
        <f t="shared" si="65"/>
        <v>3.8127566884134799E-3</v>
      </c>
      <c r="FT14" s="233"/>
    </row>
    <row r="15" spans="1:176" s="134" customFormat="1" x14ac:dyDescent="0.2">
      <c r="A15" s="2"/>
      <c r="B15" s="2" t="b">
        <v>0</v>
      </c>
      <c r="C15" s="2" t="s">
        <v>150</v>
      </c>
      <c r="D15" s="6">
        <v>43418.548773148097</v>
      </c>
      <c r="E15" s="4" t="s">
        <v>33</v>
      </c>
      <c r="F15" s="5" t="s">
        <v>154</v>
      </c>
      <c r="G15" s="2" t="s">
        <v>68</v>
      </c>
      <c r="H15" s="257">
        <v>13054.38</v>
      </c>
      <c r="I15" s="257">
        <v>3.6375236173596601</v>
      </c>
      <c r="J15" s="257">
        <f t="shared" si="2"/>
        <v>474.85615559987599</v>
      </c>
      <c r="K15" s="257">
        <f t="shared" si="3"/>
        <v>10032.679</v>
      </c>
      <c r="L15" s="257">
        <f t="shared" si="4"/>
        <v>488.77088209892196</v>
      </c>
      <c r="M15" s="257">
        <f t="shared" si="5"/>
        <v>9929.647119389525</v>
      </c>
      <c r="N15" s="258">
        <f t="shared" si="6"/>
        <v>484.80193655540501</v>
      </c>
      <c r="O15" s="257">
        <v>122.52174521897</v>
      </c>
      <c r="P15" s="257"/>
      <c r="Q15" s="257"/>
      <c r="R15" s="257">
        <f t="shared" si="68"/>
        <v>37.535522489564997</v>
      </c>
      <c r="S15" s="257">
        <f t="shared" si="80"/>
        <v>1.8349694431409216</v>
      </c>
      <c r="T15" s="257">
        <v>225139.872</v>
      </c>
      <c r="U15" s="257">
        <v>1.3153022554852001</v>
      </c>
      <c r="V15" s="257">
        <f t="shared" si="7"/>
        <v>2961.2698144124925</v>
      </c>
      <c r="W15" s="257">
        <f t="shared" si="8"/>
        <v>167779.27600000001</v>
      </c>
      <c r="X15" s="257">
        <f t="shared" si="9"/>
        <v>3054.1641039261644</v>
      </c>
      <c r="Y15" s="257">
        <f t="shared" si="10"/>
        <v>166056.24525878485</v>
      </c>
      <c r="Z15" s="258">
        <f t="shared" si="11"/>
        <v>3069.5080320297729</v>
      </c>
      <c r="AA15" s="257">
        <v>117.200197040712</v>
      </c>
      <c r="AB15" s="257"/>
      <c r="AC15" s="257"/>
      <c r="AD15" s="257">
        <f t="shared" si="69"/>
        <v>48.429842877620402</v>
      </c>
      <c r="AE15" s="257">
        <f t="shared" si="81"/>
        <v>0.90318156918085379</v>
      </c>
      <c r="AF15" s="257">
        <v>13914752.825999999</v>
      </c>
      <c r="AG15" s="257">
        <v>0.51699070007470804</v>
      </c>
      <c r="AH15" s="257">
        <f t="shared" si="12"/>
        <v>71937.97804880263</v>
      </c>
      <c r="AI15" s="257">
        <f t="shared" si="13"/>
        <v>7870592.6139999991</v>
      </c>
      <c r="AJ15" s="257">
        <f t="shared" si="14"/>
        <v>82345.827707163058</v>
      </c>
      <c r="AK15" s="257">
        <f t="shared" si="15"/>
        <v>7789764.5561562935</v>
      </c>
      <c r="AL15" s="258">
        <f t="shared" si="16"/>
        <v>85255.432571491663</v>
      </c>
      <c r="AM15" s="257">
        <v>89.406697429694702</v>
      </c>
      <c r="AN15" s="257"/>
      <c r="AO15" s="257"/>
      <c r="AP15" s="257">
        <f t="shared" si="70"/>
        <v>87.70479583143387</v>
      </c>
      <c r="AQ15" s="257">
        <f t="shared" si="82"/>
        <v>0.98385777264027852</v>
      </c>
      <c r="AR15" s="260">
        <v>4376808.4220000003</v>
      </c>
      <c r="AS15" s="260">
        <v>0.59801823314272495</v>
      </c>
      <c r="AT15" s="260">
        <f t="shared" si="17"/>
        <v>26174.112393286385</v>
      </c>
      <c r="AU15" s="257">
        <f t="shared" si="0"/>
        <v>4326707.3760000002</v>
      </c>
      <c r="AV15" s="257">
        <f t="shared" si="18"/>
        <v>26199.686455285715</v>
      </c>
      <c r="AW15" s="257">
        <f t="shared" si="19"/>
        <v>4362925.4046318326</v>
      </c>
      <c r="AX15" s="258">
        <f t="shared" si="1"/>
        <v>29259.449313202946</v>
      </c>
      <c r="AY15" s="260">
        <v>89.608138434967401</v>
      </c>
      <c r="AZ15" s="260"/>
      <c r="BA15" s="260"/>
      <c r="BB15" s="260">
        <f t="shared" si="71"/>
        <v>81.911336073742731</v>
      </c>
      <c r="BC15" s="260">
        <f t="shared" si="83"/>
        <v>0.58514904335843709</v>
      </c>
      <c r="BD15" s="7">
        <v>1880745.0079999999</v>
      </c>
      <c r="BE15" s="86">
        <v>0.78028697991362495</v>
      </c>
      <c r="BF15" s="86">
        <f t="shared" si="20"/>
        <v>14675.208422799464</v>
      </c>
      <c r="BG15" s="86">
        <f t="shared" si="21"/>
        <v>1876064.0673799999</v>
      </c>
      <c r="BH15" s="86">
        <f t="shared" si="22"/>
        <v>14675.875105802794</v>
      </c>
      <c r="BI15" s="86">
        <f t="shared" si="23"/>
        <v>1891768.23597814</v>
      </c>
      <c r="BJ15" s="131">
        <f t="shared" si="66"/>
        <v>15771.376589318355</v>
      </c>
      <c r="BK15" s="86">
        <v>90.662174401019598</v>
      </c>
      <c r="BL15" s="86"/>
      <c r="BM15" s="86"/>
      <c r="BN15" s="86">
        <f t="shared" si="72"/>
        <v>81.303431149137879</v>
      </c>
      <c r="BO15" s="86">
        <f t="shared" si="84"/>
        <v>0.70673062303844891</v>
      </c>
      <c r="BP15" s="58">
        <v>1036806.673</v>
      </c>
      <c r="BQ15" s="58">
        <v>0.50676711268875696</v>
      </c>
      <c r="BR15" s="58">
        <f t="shared" si="24"/>
        <v>5254.1952409264613</v>
      </c>
      <c r="BS15" s="43">
        <f t="shared" si="25"/>
        <v>1036535.9029199999</v>
      </c>
      <c r="BT15" s="43">
        <f t="shared" si="26"/>
        <v>5254.4740177772974</v>
      </c>
      <c r="BU15" s="43">
        <f t="shared" si="27"/>
        <v>1025891.0648465278</v>
      </c>
      <c r="BV15" s="133">
        <f t="shared" si="28"/>
        <v>6156.8221449207749</v>
      </c>
      <c r="BW15" s="83">
        <v>8.8516624381587103</v>
      </c>
      <c r="BX15" s="83"/>
      <c r="BY15" s="83"/>
      <c r="BZ15" s="83">
        <f t="shared" si="73"/>
        <v>7.7795047041921856</v>
      </c>
      <c r="CA15" s="83">
        <f t="shared" si="85"/>
        <v>5.0512974795321741E-2</v>
      </c>
      <c r="CB15" s="22">
        <v>250056.95</v>
      </c>
      <c r="CC15" s="22">
        <v>0.897712552089591</v>
      </c>
      <c r="CD15" s="86">
        <f t="shared" si="29"/>
        <v>2244.7926275223926</v>
      </c>
      <c r="CE15" s="7">
        <f t="shared" si="30"/>
        <v>249195.24914</v>
      </c>
      <c r="CF15" s="86">
        <f t="shared" si="31"/>
        <v>2246.0061066871299</v>
      </c>
      <c r="CG15" s="86">
        <f t="shared" si="32"/>
        <v>246636.10664594732</v>
      </c>
      <c r="CH15" s="131">
        <f t="shared" si="33"/>
        <v>2359.9179870706521</v>
      </c>
      <c r="CI15" s="118">
        <v>8.2007048463523802</v>
      </c>
      <c r="CJ15" s="22"/>
      <c r="CK15" s="22"/>
      <c r="CL15" s="7">
        <f t="shared" si="74"/>
        <v>7.9345034952370135</v>
      </c>
      <c r="CM15" s="86">
        <f t="shared" si="86"/>
        <v>7.8440195295120169E-2</v>
      </c>
      <c r="CN15" s="57">
        <v>2659.2260000000001</v>
      </c>
      <c r="CO15" s="57">
        <v>4.9581043777516198</v>
      </c>
      <c r="CP15" s="57">
        <f t="shared" si="34"/>
        <v>131.84720072030927</v>
      </c>
      <c r="CQ15" s="43">
        <f t="shared" si="35"/>
        <v>1882.4955800000002</v>
      </c>
      <c r="CR15" s="43">
        <f t="shared" si="67"/>
        <v>139.92433711363941</v>
      </c>
      <c r="CS15" s="43">
        <f t="shared" si="36"/>
        <v>1863.1630507873836</v>
      </c>
      <c r="CT15" s="133">
        <f t="shared" si="37"/>
        <v>138.61664623762542</v>
      </c>
      <c r="CU15" s="84" t="s">
        <v>39</v>
      </c>
      <c r="CV15" s="84"/>
      <c r="CW15" s="84"/>
      <c r="CX15" s="84">
        <f t="shared" si="75"/>
        <v>1.3571794195796853E-2</v>
      </c>
      <c r="CY15" s="84">
        <f t="shared" si="87"/>
        <v>1.0101714909152967E-3</v>
      </c>
      <c r="CZ15" s="7">
        <v>1159267.6100000001</v>
      </c>
      <c r="DA15" s="7">
        <v>0.64074912378480497</v>
      </c>
      <c r="DB15" s="86">
        <f t="shared" si="38"/>
        <v>7427.9970533960513</v>
      </c>
      <c r="DC15" s="7">
        <f t="shared" si="39"/>
        <v>1159203.6768200002</v>
      </c>
      <c r="DD15" s="86">
        <f t="shared" si="40"/>
        <v>7428.0026089753283</v>
      </c>
      <c r="DE15" s="86">
        <f t="shared" si="41"/>
        <v>1147299.0863478698</v>
      </c>
      <c r="DF15" s="131">
        <f t="shared" si="42"/>
        <v>8223.8509006325912</v>
      </c>
      <c r="DG15" s="86">
        <v>9.1213955891427307</v>
      </c>
      <c r="DH15" s="7"/>
      <c r="DI15" s="7"/>
      <c r="DJ15" s="7">
        <f t="shared" si="76"/>
        <v>7.7584687703149902</v>
      </c>
      <c r="DK15" s="86">
        <f t="shared" si="88"/>
        <v>5.888574048968135E-2</v>
      </c>
      <c r="DL15" s="43">
        <v>696014.32400000002</v>
      </c>
      <c r="DM15" s="43">
        <v>0.83379750733914804</v>
      </c>
      <c r="DN15" s="43">
        <f t="shared" si="43"/>
        <v>5803.3500842354215</v>
      </c>
      <c r="DO15" s="43">
        <f t="shared" si="44"/>
        <v>695998.78662000003</v>
      </c>
      <c r="DP15" s="43">
        <f t="shared" si="45"/>
        <v>5803.4714116836412</v>
      </c>
      <c r="DQ15" s="43">
        <f t="shared" si="46"/>
        <v>688851.13803201402</v>
      </c>
      <c r="DR15" s="133">
        <f t="shared" si="47"/>
        <v>6155.4030687698096</v>
      </c>
      <c r="DS15" s="82">
        <v>9.1810875270925294</v>
      </c>
      <c r="DT15" s="82"/>
      <c r="DU15" s="82"/>
      <c r="DV15" s="82">
        <f t="shared" si="77"/>
        <v>8.2241062324739023</v>
      </c>
      <c r="DW15" s="82">
        <f t="shared" si="89"/>
        <v>7.6242635917415646E-2</v>
      </c>
      <c r="DX15" s="7">
        <v>2515.067</v>
      </c>
      <c r="DY15" s="7">
        <v>6.1617392469466603</v>
      </c>
      <c r="DZ15" s="86">
        <f t="shared" si="48"/>
        <v>154.97187042600396</v>
      </c>
      <c r="EA15" s="7">
        <f t="shared" si="49"/>
        <v>2038.4725599999999</v>
      </c>
      <c r="EB15" s="86">
        <f t="shared" si="50"/>
        <v>162.60576280473381</v>
      </c>
      <c r="EC15" s="86">
        <f t="shared" si="51"/>
        <v>2017.5382052349717</v>
      </c>
      <c r="ED15" s="131">
        <f t="shared" si="52"/>
        <v>161.06631605285415</v>
      </c>
      <c r="EE15" s="86">
        <v>1.48986527242644E-2</v>
      </c>
      <c r="EF15" s="7"/>
      <c r="EG15" s="7"/>
      <c r="EH15" s="7">
        <f t="shared" si="78"/>
        <v>5.204535548136132E-2</v>
      </c>
      <c r="EI15" s="86">
        <f t="shared" si="90"/>
        <v>4.156548383081742E-3</v>
      </c>
      <c r="EJ15" s="82">
        <v>626264.022</v>
      </c>
      <c r="EK15" s="43">
        <v>0.46600067239281201</v>
      </c>
      <c r="EL15" s="43">
        <f t="shared" si="53"/>
        <v>2918.3945534742679</v>
      </c>
      <c r="EM15" s="43">
        <f t="shared" si="54"/>
        <v>626246.22216</v>
      </c>
      <c r="EN15" s="43">
        <f t="shared" si="55"/>
        <v>2918.4062229138544</v>
      </c>
      <c r="EO15" s="43">
        <f t="shared" si="56"/>
        <v>619814.90645715035</v>
      </c>
      <c r="EP15" s="133">
        <f t="shared" si="57"/>
        <v>3508.223477852523</v>
      </c>
      <c r="EQ15" s="82">
        <v>9.3792914329904207</v>
      </c>
      <c r="ER15" s="82"/>
      <c r="ES15" s="82"/>
      <c r="ET15" s="82">
        <f t="shared" si="79"/>
        <v>8.2572626521342123</v>
      </c>
      <c r="EU15" s="43">
        <f t="shared" si="91"/>
        <v>5.0204325698723212E-2</v>
      </c>
      <c r="EV15" s="7">
        <v>215626.74799999999</v>
      </c>
      <c r="EW15" s="7">
        <v>0.79547225997604198</v>
      </c>
      <c r="EX15" s="7">
        <v>98.249246564816104</v>
      </c>
      <c r="EY15" s="82">
        <v>42458.69</v>
      </c>
      <c r="EZ15" s="82">
        <v>2.3247733424561399</v>
      </c>
      <c r="FA15" s="82">
        <v>96.592297857432101</v>
      </c>
      <c r="FB15" s="7">
        <v>360563.45500000002</v>
      </c>
      <c r="FC15" s="7">
        <v>1.15537248303426</v>
      </c>
      <c r="FD15" s="7">
        <v>98.531508729239306</v>
      </c>
      <c r="FE15" s="82">
        <v>71389.282000000007</v>
      </c>
      <c r="FF15" s="82">
        <v>1.4810849252437699</v>
      </c>
      <c r="FG15" s="82">
        <v>96.550828625830206</v>
      </c>
      <c r="FH15" s="211"/>
      <c r="FI15" s="216">
        <f t="shared" si="58"/>
        <v>98.390377647027705</v>
      </c>
      <c r="FJ15" s="43">
        <f t="shared" si="59"/>
        <v>0.14113108221160076</v>
      </c>
      <c r="FK15" s="43">
        <f t="shared" si="60"/>
        <v>96.571563241631154</v>
      </c>
      <c r="FL15" s="217">
        <f t="shared" si="61"/>
        <v>2.0734615800947154E-2</v>
      </c>
      <c r="FM15" s="226">
        <v>97.379945075333936</v>
      </c>
      <c r="FN15" s="217">
        <v>0.27991147791597704</v>
      </c>
      <c r="FO15" s="231"/>
      <c r="FP15" s="235">
        <f t="shared" si="62"/>
        <v>0.98973037205611036</v>
      </c>
      <c r="FQ15" s="85">
        <f t="shared" si="63"/>
        <v>3.1794582353651393E-3</v>
      </c>
      <c r="FR15" s="85">
        <f t="shared" si="64"/>
        <v>1.0083708061314087</v>
      </c>
      <c r="FS15" s="236">
        <f t="shared" si="65"/>
        <v>2.9065623236421262E-3</v>
      </c>
      <c r="FT15" s="233"/>
    </row>
    <row r="16" spans="1:176" s="134" customFormat="1" x14ac:dyDescent="0.2">
      <c r="A16" s="2"/>
      <c r="B16" s="2" t="b">
        <v>0</v>
      </c>
      <c r="C16" s="2" t="s">
        <v>71</v>
      </c>
      <c r="D16" s="6">
        <v>43418.555937500001</v>
      </c>
      <c r="E16" s="4" t="s">
        <v>33</v>
      </c>
      <c r="F16" s="5" t="s">
        <v>154</v>
      </c>
      <c r="G16" s="2" t="s">
        <v>139</v>
      </c>
      <c r="H16" s="257">
        <v>11463.121999999999</v>
      </c>
      <c r="I16" s="257">
        <v>3.84362900217794</v>
      </c>
      <c r="J16" s="257">
        <f t="shared" si="2"/>
        <v>440.59988174703994</v>
      </c>
      <c r="K16" s="257">
        <f t="shared" si="3"/>
        <v>8441.4209999999985</v>
      </c>
      <c r="L16" s="257">
        <f t="shared" si="4"/>
        <v>455.56213898015079</v>
      </c>
      <c r="M16" s="257">
        <f t="shared" si="5"/>
        <v>8416.6609196399913</v>
      </c>
      <c r="N16" s="258">
        <f t="shared" si="6"/>
        <v>454.88682984707486</v>
      </c>
      <c r="O16" s="257">
        <v>123.873686365975</v>
      </c>
      <c r="P16" s="257"/>
      <c r="Q16" s="257"/>
      <c r="R16" s="257">
        <f t="shared" si="68"/>
        <v>31.816212745293683</v>
      </c>
      <c r="S16" s="257">
        <f t="shared" si="80"/>
        <v>1.7213363169025262</v>
      </c>
      <c r="T16" s="257">
        <v>203667.05</v>
      </c>
      <c r="U16" s="257">
        <v>1.0635164284626399</v>
      </c>
      <c r="V16" s="257">
        <f t="shared" si="7"/>
        <v>2166.032536115219</v>
      </c>
      <c r="W16" s="257">
        <f t="shared" si="8"/>
        <v>146306.454</v>
      </c>
      <c r="X16" s="257">
        <f t="shared" si="9"/>
        <v>2291.3961699082597</v>
      </c>
      <c r="Y16" s="257">
        <f t="shared" si="10"/>
        <v>145877.31303448864</v>
      </c>
      <c r="Z16" s="258">
        <f t="shared" si="11"/>
        <v>2323.8409982305743</v>
      </c>
      <c r="AA16" s="257">
        <v>118.24499991764201</v>
      </c>
      <c r="AB16" s="257"/>
      <c r="AC16" s="257"/>
      <c r="AD16" s="257">
        <f t="shared" si="69"/>
        <v>42.544713320837793</v>
      </c>
      <c r="AE16" s="257">
        <f t="shared" si="81"/>
        <v>0.68585173336090077</v>
      </c>
      <c r="AF16" s="257">
        <v>11939138.969000001</v>
      </c>
      <c r="AG16" s="257">
        <v>0.44260272820600399</v>
      </c>
      <c r="AH16" s="257">
        <f t="shared" si="12"/>
        <v>52842.954801100183</v>
      </c>
      <c r="AI16" s="257">
        <f t="shared" si="13"/>
        <v>5894978.7570000002</v>
      </c>
      <c r="AJ16" s="257">
        <f t="shared" si="14"/>
        <v>66318.478021882358</v>
      </c>
      <c r="AK16" s="257">
        <f t="shared" si="15"/>
        <v>5877687.8118210007</v>
      </c>
      <c r="AL16" s="258">
        <f t="shared" si="16"/>
        <v>68303.759801391541</v>
      </c>
      <c r="AM16" s="257">
        <v>63.8940789455255</v>
      </c>
      <c r="AN16" s="257"/>
      <c r="AO16" s="257"/>
      <c r="AP16" s="257">
        <f t="shared" si="70"/>
        <v>66.176763852158359</v>
      </c>
      <c r="AQ16" s="257">
        <f t="shared" si="82"/>
        <v>0.78608688115014191</v>
      </c>
      <c r="AR16" s="260">
        <v>3314377.0019999999</v>
      </c>
      <c r="AS16" s="260">
        <v>0.39190360375919298</v>
      </c>
      <c r="AT16" s="260">
        <f t="shared" si="17"/>
        <v>12989.162913003898</v>
      </c>
      <c r="AU16" s="257">
        <f t="shared" si="0"/>
        <v>3264275.9559999998</v>
      </c>
      <c r="AV16" s="257">
        <f t="shared" si="18"/>
        <v>13040.619768992949</v>
      </c>
      <c r="AW16" s="257">
        <f t="shared" si="19"/>
        <v>3316780.2441899958</v>
      </c>
      <c r="AX16" s="258">
        <f t="shared" si="1"/>
        <v>16431.924412561166</v>
      </c>
      <c r="AY16" s="260">
        <v>67.315323392527802</v>
      </c>
      <c r="AZ16" s="260"/>
      <c r="BA16" s="260"/>
      <c r="BB16" s="260">
        <f t="shared" si="71"/>
        <v>62.270581334297006</v>
      </c>
      <c r="BC16" s="260">
        <f t="shared" si="83"/>
        <v>0.34446721215993464</v>
      </c>
      <c r="BD16" s="7">
        <v>1421330.6159999999</v>
      </c>
      <c r="BE16" s="86">
        <v>0.87859685371403295</v>
      </c>
      <c r="BF16" s="86">
        <f t="shared" si="20"/>
        <v>12487.766073050285</v>
      </c>
      <c r="BG16" s="86">
        <f t="shared" si="21"/>
        <v>1416649.6753799999</v>
      </c>
      <c r="BH16" s="86">
        <f t="shared" si="22"/>
        <v>12488.549530019232</v>
      </c>
      <c r="BI16" s="86">
        <f t="shared" si="23"/>
        <v>1439435.7951269224</v>
      </c>
      <c r="BJ16" s="131">
        <f t="shared" si="66"/>
        <v>13371.903923664679</v>
      </c>
      <c r="BK16" s="86">
        <v>68.053978232151707</v>
      </c>
      <c r="BL16" s="86"/>
      <c r="BM16" s="86"/>
      <c r="BN16" s="86">
        <f t="shared" si="72"/>
        <v>61.863322809305586</v>
      </c>
      <c r="BO16" s="86">
        <f t="shared" si="84"/>
        <v>0.59451566748587936</v>
      </c>
      <c r="BP16" s="58">
        <v>799284.326</v>
      </c>
      <c r="BQ16" s="58">
        <v>0.82080043731073704</v>
      </c>
      <c r="BR16" s="58">
        <f t="shared" si="24"/>
        <v>6560.5292431641774</v>
      </c>
      <c r="BS16" s="43">
        <f t="shared" si="25"/>
        <v>799013.55591999996</v>
      </c>
      <c r="BT16" s="43">
        <f t="shared" si="26"/>
        <v>6560.7525120320424</v>
      </c>
      <c r="BU16" s="43">
        <f t="shared" si="27"/>
        <v>796669.91734856577</v>
      </c>
      <c r="BV16" s="133">
        <f t="shared" si="28"/>
        <v>6940.7965714136562</v>
      </c>
      <c r="BW16" s="83">
        <v>6.8207574487603804</v>
      </c>
      <c r="BX16" s="83"/>
      <c r="BY16" s="83"/>
      <c r="BZ16" s="83">
        <f t="shared" si="73"/>
        <v>6.0412821420067013</v>
      </c>
      <c r="CA16" s="83">
        <f t="shared" si="85"/>
        <v>5.4721602103972429E-2</v>
      </c>
      <c r="CB16" s="22">
        <v>193130.136</v>
      </c>
      <c r="CC16" s="22">
        <v>0.88189512231012102</v>
      </c>
      <c r="CD16" s="86">
        <f t="shared" si="29"/>
        <v>1703.2052490949029</v>
      </c>
      <c r="CE16" s="7">
        <f t="shared" si="30"/>
        <v>192268.43513999999</v>
      </c>
      <c r="CF16" s="86">
        <f t="shared" si="31"/>
        <v>1704.8042735872709</v>
      </c>
      <c r="CG16" s="86">
        <f t="shared" si="32"/>
        <v>191704.4801015344</v>
      </c>
      <c r="CH16" s="131">
        <f t="shared" si="33"/>
        <v>1789.1473161235181</v>
      </c>
      <c r="CI16" s="118">
        <v>4.9620503388812196</v>
      </c>
      <c r="CJ16" s="22"/>
      <c r="CK16" s="22"/>
      <c r="CL16" s="7">
        <f t="shared" si="74"/>
        <v>6.1673040825355292</v>
      </c>
      <c r="CM16" s="86">
        <f t="shared" si="86"/>
        <v>5.9564623335855882E-2</v>
      </c>
      <c r="CN16" s="57">
        <v>3411.221</v>
      </c>
      <c r="CO16" s="57">
        <v>2.1707981797154399</v>
      </c>
      <c r="CP16" s="57">
        <f t="shared" si="34"/>
        <v>74.050723374070827</v>
      </c>
      <c r="CQ16" s="43">
        <f t="shared" si="35"/>
        <v>2634.4905800000001</v>
      </c>
      <c r="CR16" s="43">
        <f t="shared" si="67"/>
        <v>87.627880330024183</v>
      </c>
      <c r="CS16" s="43">
        <f t="shared" si="36"/>
        <v>2626.7631845213855</v>
      </c>
      <c r="CT16" s="133">
        <f t="shared" si="37"/>
        <v>87.705131963659085</v>
      </c>
      <c r="CU16" s="84" t="s">
        <v>39</v>
      </c>
      <c r="CV16" s="84"/>
      <c r="CW16" s="84"/>
      <c r="CX16" s="84">
        <f t="shared" si="75"/>
        <v>1.9134068446856729E-2</v>
      </c>
      <c r="CY16" s="84">
        <f t="shared" si="87"/>
        <v>6.4027942686712086E-4</v>
      </c>
      <c r="CZ16" s="7">
        <v>932243.76</v>
      </c>
      <c r="DA16" s="7">
        <v>0.65549772381194604</v>
      </c>
      <c r="DB16" s="86">
        <f t="shared" si="38"/>
        <v>6110.8366271789018</v>
      </c>
      <c r="DC16" s="7">
        <f t="shared" si="39"/>
        <v>932179.82681999996</v>
      </c>
      <c r="DD16" s="86">
        <f t="shared" si="40"/>
        <v>6110.8433802344398</v>
      </c>
      <c r="DE16" s="86">
        <f t="shared" si="41"/>
        <v>929445.58960780059</v>
      </c>
      <c r="DF16" s="131">
        <f t="shared" si="42"/>
        <v>6667.1523685832026</v>
      </c>
      <c r="DG16" s="86">
        <v>7.3326674090775104</v>
      </c>
      <c r="DH16" s="7"/>
      <c r="DI16" s="7"/>
      <c r="DJ16" s="7">
        <f t="shared" si="76"/>
        <v>6.2852613294007895</v>
      </c>
      <c r="DK16" s="86">
        <f t="shared" si="88"/>
        <v>4.7735444021240997E-2</v>
      </c>
      <c r="DL16" s="43">
        <v>530408.78899999999</v>
      </c>
      <c r="DM16" s="43">
        <v>1.0500958648538199</v>
      </c>
      <c r="DN16" s="43">
        <f t="shared" si="43"/>
        <v>5569.8007601102227</v>
      </c>
      <c r="DO16" s="43">
        <f t="shared" si="44"/>
        <v>530393.25162</v>
      </c>
      <c r="DP16" s="43">
        <f t="shared" si="45"/>
        <v>5569.9271748702831</v>
      </c>
      <c r="DQ16" s="43">
        <f t="shared" si="46"/>
        <v>528837.52071491699</v>
      </c>
      <c r="DR16" s="133">
        <f t="shared" si="47"/>
        <v>5763.2009321686455</v>
      </c>
      <c r="DS16" s="82">
        <v>6.9946187113768499</v>
      </c>
      <c r="DT16" s="82"/>
      <c r="DU16" s="82"/>
      <c r="DV16" s="82">
        <f t="shared" si="77"/>
        <v>6.3137239817922275</v>
      </c>
      <c r="DW16" s="82">
        <f t="shared" si="89"/>
        <v>7.0550150268786568E-2</v>
      </c>
      <c r="DX16" s="7">
        <v>1165.376</v>
      </c>
      <c r="DY16" s="7">
        <v>8.7269039704762008</v>
      </c>
      <c r="DZ16" s="86">
        <f t="shared" si="48"/>
        <v>101.70124441497673</v>
      </c>
      <c r="EA16" s="7">
        <f t="shared" si="49"/>
        <v>688.7815599999999</v>
      </c>
      <c r="EB16" s="86">
        <f t="shared" si="50"/>
        <v>112.99334754546405</v>
      </c>
      <c r="EC16" s="86">
        <f t="shared" si="51"/>
        <v>686.76125005738584</v>
      </c>
      <c r="ED16" s="131">
        <f t="shared" si="52"/>
        <v>112.67967208355398</v>
      </c>
      <c r="EE16" s="86" t="s">
        <v>39</v>
      </c>
      <c r="EF16" s="7"/>
      <c r="EG16" s="7"/>
      <c r="EH16" s="7">
        <f t="shared" si="78"/>
        <v>1.7716013157677953E-2</v>
      </c>
      <c r="EI16" s="86">
        <f t="shared" si="90"/>
        <v>2.9070034591877647E-3</v>
      </c>
      <c r="EJ16" s="82">
        <v>680025.78500000003</v>
      </c>
      <c r="EK16" s="43">
        <v>0.78092757678318103</v>
      </c>
      <c r="EL16" s="43">
        <f t="shared" si="53"/>
        <v>5310.5088843013045</v>
      </c>
      <c r="EM16" s="43">
        <f t="shared" si="54"/>
        <v>680007.98516000004</v>
      </c>
      <c r="EN16" s="43">
        <f t="shared" si="55"/>
        <v>5310.5152972604383</v>
      </c>
      <c r="EO16" s="43">
        <f t="shared" si="56"/>
        <v>678013.40955975349</v>
      </c>
      <c r="EP16" s="133">
        <f t="shared" si="57"/>
        <v>5651.1526060349788</v>
      </c>
      <c r="EQ16" s="82">
        <v>10.194906394462601</v>
      </c>
      <c r="ER16" s="82"/>
      <c r="ES16" s="82"/>
      <c r="ET16" s="82">
        <f t="shared" si="79"/>
        <v>9.0325914173394821</v>
      </c>
      <c r="EU16" s="43">
        <f t="shared" si="91"/>
        <v>7.7910896048128675E-2</v>
      </c>
      <c r="EV16" s="7">
        <v>215369.28200000001</v>
      </c>
      <c r="EW16" s="7">
        <v>0.994110745513477</v>
      </c>
      <c r="EX16" s="7">
        <v>98.131933472861206</v>
      </c>
      <c r="EY16" s="82">
        <v>42279.097000000002</v>
      </c>
      <c r="EZ16" s="82">
        <v>1.6498426440789999</v>
      </c>
      <c r="FA16" s="82">
        <v>96.183728950828794</v>
      </c>
      <c r="FB16" s="7">
        <v>358717.14799999999</v>
      </c>
      <c r="FC16" s="7">
        <v>1.23985912176046</v>
      </c>
      <c r="FD16" s="7">
        <v>98.026966708231299</v>
      </c>
      <c r="FE16" s="82">
        <v>71206.584000000003</v>
      </c>
      <c r="FF16" s="82">
        <v>1.6312856714208901</v>
      </c>
      <c r="FG16" s="82">
        <v>96.303737706940097</v>
      </c>
      <c r="FH16" s="211"/>
      <c r="FI16" s="216">
        <f t="shared" si="58"/>
        <v>98.07945009054626</v>
      </c>
      <c r="FJ16" s="43">
        <f t="shared" si="59"/>
        <v>5.2483382314953531E-2</v>
      </c>
      <c r="FK16" s="43">
        <f t="shared" si="60"/>
        <v>96.243733328884446</v>
      </c>
      <c r="FL16" s="217">
        <f t="shared" si="61"/>
        <v>6.0004378055651841E-2</v>
      </c>
      <c r="FM16" s="226">
        <v>97.791766883428963</v>
      </c>
      <c r="FN16" s="217">
        <v>0.27995719902943123</v>
      </c>
      <c r="FO16" s="231"/>
      <c r="FP16" s="235">
        <f t="shared" si="62"/>
        <v>0.99706683503168392</v>
      </c>
      <c r="FQ16" s="85">
        <f t="shared" si="63"/>
        <v>2.9038285269422657E-3</v>
      </c>
      <c r="FR16" s="85">
        <f t="shared" si="64"/>
        <v>1.0160845127365807</v>
      </c>
      <c r="FS16" s="236">
        <f t="shared" si="65"/>
        <v>2.9770178386697974E-3</v>
      </c>
      <c r="FT16" s="233"/>
    </row>
    <row r="17" spans="1:176" s="134" customFormat="1" x14ac:dyDescent="0.2">
      <c r="A17" s="2"/>
      <c r="B17" s="2" t="b">
        <v>0</v>
      </c>
      <c r="C17" s="2" t="s">
        <v>2</v>
      </c>
      <c r="D17" s="6">
        <v>43418.563125000001</v>
      </c>
      <c r="E17" s="4" t="s">
        <v>33</v>
      </c>
      <c r="F17" s="5" t="s">
        <v>154</v>
      </c>
      <c r="G17" s="2" t="s">
        <v>80</v>
      </c>
      <c r="H17" s="257">
        <v>6170.076</v>
      </c>
      <c r="I17" s="257">
        <v>5.3278016180115904</v>
      </c>
      <c r="J17" s="257">
        <f t="shared" si="2"/>
        <v>328.72940896054484</v>
      </c>
      <c r="K17" s="257">
        <f t="shared" si="3"/>
        <v>3148.375</v>
      </c>
      <c r="L17" s="257">
        <f t="shared" si="4"/>
        <v>348.52780519237456</v>
      </c>
      <c r="M17" s="257">
        <f t="shared" si="5"/>
        <v>3147.2023566707435</v>
      </c>
      <c r="N17" s="258">
        <f t="shared" si="6"/>
        <v>348.52282616392085</v>
      </c>
      <c r="O17" s="257">
        <v>128.370686023096</v>
      </c>
      <c r="P17" s="257"/>
      <c r="Q17" s="257"/>
      <c r="R17" s="257">
        <f t="shared" si="68"/>
        <v>11.896886507411898</v>
      </c>
      <c r="S17" s="257">
        <f t="shared" si="80"/>
        <v>1.3177955375019459</v>
      </c>
      <c r="T17" s="257">
        <v>110597.46799999999</v>
      </c>
      <c r="U17" s="257">
        <v>1.1479005742641999</v>
      </c>
      <c r="V17" s="257">
        <f t="shared" si="7"/>
        <v>1269.5489702936645</v>
      </c>
      <c r="W17" s="257">
        <f t="shared" si="8"/>
        <v>53236.871999999996</v>
      </c>
      <c r="X17" s="257">
        <f t="shared" si="9"/>
        <v>1473.2800303860151</v>
      </c>
      <c r="Y17" s="257">
        <f t="shared" si="10"/>
        <v>53217.043401811636</v>
      </c>
      <c r="Z17" s="258">
        <f t="shared" si="11"/>
        <v>1481.1524862262852</v>
      </c>
      <c r="AA17" s="257">
        <v>122.773485601928</v>
      </c>
      <c r="AB17" s="257"/>
      <c r="AC17" s="257"/>
      <c r="AD17" s="257">
        <f t="shared" si="69"/>
        <v>15.52060295199826</v>
      </c>
      <c r="AE17" s="257">
        <f t="shared" si="81"/>
        <v>0.43367416360327726</v>
      </c>
      <c r="AF17" s="257">
        <v>7675033.0760000004</v>
      </c>
      <c r="AG17" s="257">
        <v>0.50675355219141405</v>
      </c>
      <c r="AH17" s="257">
        <f t="shared" si="12"/>
        <v>38893.502744495949</v>
      </c>
      <c r="AI17" s="257">
        <f t="shared" si="13"/>
        <v>1630872.8640000001</v>
      </c>
      <c r="AJ17" s="257">
        <f t="shared" si="14"/>
        <v>55843.237824860138</v>
      </c>
      <c r="AK17" s="257">
        <f t="shared" si="15"/>
        <v>1630265.4293123167</v>
      </c>
      <c r="AL17" s="258">
        <f t="shared" si="16"/>
        <v>56031.143198526945</v>
      </c>
      <c r="AM17" s="257">
        <v>8.8284058441009208</v>
      </c>
      <c r="AN17" s="257"/>
      <c r="AO17" s="257"/>
      <c r="AP17" s="257">
        <f t="shared" si="70"/>
        <v>18.355124291385945</v>
      </c>
      <c r="AQ17" s="257">
        <f t="shared" si="82"/>
        <v>0.63246870657148924</v>
      </c>
      <c r="AR17" s="260">
        <v>1148188.0660000001</v>
      </c>
      <c r="AS17" s="260">
        <v>3.1799360121646698</v>
      </c>
      <c r="AT17" s="260">
        <f t="shared" si="17"/>
        <v>36511.645798111051</v>
      </c>
      <c r="AU17" s="257">
        <f t="shared" si="0"/>
        <v>1098087.02</v>
      </c>
      <c r="AV17" s="257">
        <f t="shared" si="18"/>
        <v>36529.983433689289</v>
      </c>
      <c r="AW17" s="257">
        <f t="shared" si="19"/>
        <v>1113713.9293089882</v>
      </c>
      <c r="AX17" s="258">
        <f t="shared" si="1"/>
        <v>37887.4087485727</v>
      </c>
      <c r="AY17" s="260">
        <v>21.862554970800499</v>
      </c>
      <c r="AZ17" s="260"/>
      <c r="BA17" s="260"/>
      <c r="BB17" s="260">
        <f t="shared" si="71"/>
        <v>20.909318288318342</v>
      </c>
      <c r="BC17" s="260">
        <f t="shared" si="83"/>
        <v>0.71317253028197414</v>
      </c>
      <c r="BD17" s="7">
        <v>429837.79599999997</v>
      </c>
      <c r="BE17" s="86">
        <v>1.2085159650769</v>
      </c>
      <c r="BF17" s="86">
        <f t="shared" si="20"/>
        <v>5194.6583885946757</v>
      </c>
      <c r="BG17" s="86">
        <f t="shared" si="21"/>
        <v>425156.85537999996</v>
      </c>
      <c r="BH17" s="86">
        <f t="shared" si="22"/>
        <v>5196.5415078410442</v>
      </c>
      <c r="BI17" s="86">
        <f t="shared" si="23"/>
        <v>431207.2753377168</v>
      </c>
      <c r="BJ17" s="131">
        <f t="shared" si="66"/>
        <v>6098.1197335022134</v>
      </c>
      <c r="BK17" s="86">
        <v>19.261723211581899</v>
      </c>
      <c r="BL17" s="86"/>
      <c r="BM17" s="86"/>
      <c r="BN17" s="86">
        <f t="shared" si="72"/>
        <v>18.532201965691801</v>
      </c>
      <c r="BO17" s="86">
        <f t="shared" si="84"/>
        <v>0.26602069379313892</v>
      </c>
      <c r="BP17" s="58">
        <v>237506.00200000001</v>
      </c>
      <c r="BQ17" s="58">
        <v>0.97853211571368504</v>
      </c>
      <c r="BR17" s="58">
        <f t="shared" si="24"/>
        <v>2324.0725063175869</v>
      </c>
      <c r="BS17" s="43">
        <f t="shared" si="25"/>
        <v>237235.23192000002</v>
      </c>
      <c r="BT17" s="43">
        <f t="shared" si="26"/>
        <v>2324.7026881611619</v>
      </c>
      <c r="BU17" s="43">
        <f t="shared" si="27"/>
        <v>237146.87131741119</v>
      </c>
      <c r="BV17" s="133">
        <f t="shared" si="28"/>
        <v>2427.7947552424052</v>
      </c>
      <c r="BW17" s="83">
        <v>2.0173424625172802</v>
      </c>
      <c r="BX17" s="83"/>
      <c r="BY17" s="83"/>
      <c r="BZ17" s="83">
        <f t="shared" si="73"/>
        <v>1.7983246605956669</v>
      </c>
      <c r="CA17" s="83">
        <f t="shared" si="85"/>
        <v>1.894222352853216E-2</v>
      </c>
      <c r="CB17" s="22">
        <v>59159.612999999998</v>
      </c>
      <c r="CC17" s="22">
        <v>1.03628403037976</v>
      </c>
      <c r="CD17" s="86">
        <f t="shared" si="29"/>
        <v>613.06162195346838</v>
      </c>
      <c r="CE17" s="7">
        <f t="shared" si="30"/>
        <v>58297.91214</v>
      </c>
      <c r="CF17" s="86">
        <f t="shared" si="31"/>
        <v>617.49011571782194</v>
      </c>
      <c r="CG17" s="86">
        <f t="shared" si="32"/>
        <v>58276.198507481458</v>
      </c>
      <c r="CH17" s="131">
        <f t="shared" si="33"/>
        <v>640.96778486055052</v>
      </c>
      <c r="CI17" s="118" t="s">
        <v>39</v>
      </c>
      <c r="CJ17" s="22"/>
      <c r="CK17" s="22"/>
      <c r="CL17" s="7">
        <f t="shared" si="74"/>
        <v>1.8747972753661517</v>
      </c>
      <c r="CM17" s="86">
        <f t="shared" si="86"/>
        <v>2.1140447709433303E-2</v>
      </c>
      <c r="CN17" s="57">
        <v>989.15300000000002</v>
      </c>
      <c r="CO17" s="57">
        <v>12.320671107430099</v>
      </c>
      <c r="CP17" s="57">
        <f t="shared" si="34"/>
        <v>121.87028787927805</v>
      </c>
      <c r="CQ17" s="43">
        <f t="shared" si="35"/>
        <v>212.42258000000015</v>
      </c>
      <c r="CR17" s="43">
        <f t="shared" si="67"/>
        <v>130.56608612763111</v>
      </c>
      <c r="CS17" s="43">
        <f t="shared" si="36"/>
        <v>212.34346111440982</v>
      </c>
      <c r="CT17" s="133">
        <f t="shared" si="37"/>
        <v>130.51897269864074</v>
      </c>
      <c r="CU17" s="84" t="s">
        <v>39</v>
      </c>
      <c r="CV17" s="84"/>
      <c r="CW17" s="84"/>
      <c r="CX17" s="84">
        <f t="shared" si="75"/>
        <v>1.5467684118413909E-3</v>
      </c>
      <c r="CY17" s="84">
        <f t="shared" si="87"/>
        <v>9.5074244442220983E-4</v>
      </c>
      <c r="CZ17" s="7">
        <v>257810.946</v>
      </c>
      <c r="DA17" s="7">
        <v>0.73230942616502703</v>
      </c>
      <c r="DB17" s="86">
        <f t="shared" si="38"/>
        <v>1887.9738592432277</v>
      </c>
      <c r="DC17" s="7">
        <f t="shared" si="39"/>
        <v>257747.01282</v>
      </c>
      <c r="DD17" s="86">
        <f t="shared" si="40"/>
        <v>1887.9957168567998</v>
      </c>
      <c r="DE17" s="86">
        <f t="shared" si="41"/>
        <v>257651.01240225459</v>
      </c>
      <c r="DF17" s="131">
        <f t="shared" si="42"/>
        <v>2035.916144765743</v>
      </c>
      <c r="DG17" s="86">
        <v>2.0187896822990798</v>
      </c>
      <c r="DH17" s="7"/>
      <c r="DI17" s="7"/>
      <c r="DJ17" s="7">
        <f t="shared" si="76"/>
        <v>1.742333239126129</v>
      </c>
      <c r="DK17" s="86">
        <f t="shared" si="88"/>
        <v>1.4437701835770879E-2</v>
      </c>
      <c r="DL17" s="43">
        <v>163121.43100000001</v>
      </c>
      <c r="DM17" s="43">
        <v>0.82763352887111796</v>
      </c>
      <c r="DN17" s="43">
        <f t="shared" si="43"/>
        <v>1350.0476557303657</v>
      </c>
      <c r="DO17" s="43">
        <f t="shared" si="44"/>
        <v>163105.89362000002</v>
      </c>
      <c r="DP17" s="43">
        <f t="shared" si="45"/>
        <v>1350.5691018148973</v>
      </c>
      <c r="DQ17" s="43">
        <f t="shared" si="46"/>
        <v>163045.14322078903</v>
      </c>
      <c r="DR17" s="133">
        <f t="shared" si="47"/>
        <v>1433.9370236484649</v>
      </c>
      <c r="DS17" s="82">
        <v>2.14537043792029</v>
      </c>
      <c r="DT17" s="82"/>
      <c r="DU17" s="82"/>
      <c r="DV17" s="82">
        <f t="shared" si="77"/>
        <v>1.9465752533523046</v>
      </c>
      <c r="DW17" s="82">
        <f t="shared" si="89"/>
        <v>1.7781521148829631E-2</v>
      </c>
      <c r="DX17" s="7">
        <v>1069.2650000000001</v>
      </c>
      <c r="DY17" s="7">
        <v>11.2082950822457</v>
      </c>
      <c r="DZ17" s="86">
        <f t="shared" si="48"/>
        <v>119.84637641117449</v>
      </c>
      <c r="EA17" s="7">
        <f t="shared" si="49"/>
        <v>592.67056000000002</v>
      </c>
      <c r="EB17" s="86">
        <f t="shared" si="50"/>
        <v>129.56661380488461</v>
      </c>
      <c r="EC17" s="86">
        <f t="shared" si="51"/>
        <v>592.44981400289646</v>
      </c>
      <c r="ED17" s="131">
        <f t="shared" si="52"/>
        <v>129.53025655029316</v>
      </c>
      <c r="EE17" s="86" t="s">
        <v>39</v>
      </c>
      <c r="EF17" s="7"/>
      <c r="EG17" s="7"/>
      <c r="EH17" s="7">
        <f t="shared" si="78"/>
        <v>1.5283111415010871E-2</v>
      </c>
      <c r="EI17" s="86">
        <f t="shared" si="90"/>
        <v>3.3415951454435402E-3</v>
      </c>
      <c r="EJ17" s="82">
        <v>698554.37199999997</v>
      </c>
      <c r="EK17" s="43">
        <v>0.731623437638102</v>
      </c>
      <c r="EL17" s="43">
        <f t="shared" si="53"/>
        <v>5110.7875101976542</v>
      </c>
      <c r="EM17" s="43">
        <f t="shared" si="54"/>
        <v>698536.57215999998</v>
      </c>
      <c r="EN17" s="43">
        <f t="shared" si="55"/>
        <v>5110.7941737646188</v>
      </c>
      <c r="EO17" s="43">
        <f t="shared" si="56"/>
        <v>698276.39532223914</v>
      </c>
      <c r="EP17" s="133">
        <f t="shared" si="57"/>
        <v>5512.1220265005113</v>
      </c>
      <c r="EQ17" s="82">
        <v>10.476001952510799</v>
      </c>
      <c r="ER17" s="82"/>
      <c r="ES17" s="82"/>
      <c r="ET17" s="82">
        <f t="shared" si="79"/>
        <v>9.3025378058729213</v>
      </c>
      <c r="EU17" s="43">
        <f>ET17*SQRT(((EU$3/ET$3)^2)+((EP17/EO17)^2))</f>
        <v>7.6282716785495308E-2</v>
      </c>
      <c r="EV17" s="7">
        <v>214875.098</v>
      </c>
      <c r="EW17" s="7">
        <v>0.92911399414838203</v>
      </c>
      <c r="EX17" s="7">
        <v>97.906761011120096</v>
      </c>
      <c r="EY17" s="82">
        <v>42659.53</v>
      </c>
      <c r="EZ17" s="82">
        <v>2.8491408035138401</v>
      </c>
      <c r="FA17" s="82">
        <v>97.049203077581097</v>
      </c>
      <c r="FB17" s="7">
        <v>357713.05499999999</v>
      </c>
      <c r="FC17" s="7">
        <v>0.46880923203004798</v>
      </c>
      <c r="FD17" s="7">
        <v>97.752577285724598</v>
      </c>
      <c r="FE17" s="82">
        <v>70828.885999999999</v>
      </c>
      <c r="FF17" s="82">
        <v>1.1978076481067299</v>
      </c>
      <c r="FG17" s="82">
        <v>95.792917961332904</v>
      </c>
      <c r="FH17" s="211"/>
      <c r="FI17" s="216">
        <f t="shared" si="58"/>
        <v>97.82966914842234</v>
      </c>
      <c r="FJ17" s="43">
        <f t="shared" si="59"/>
        <v>7.7091862697749036E-2</v>
      </c>
      <c r="FK17" s="43">
        <f t="shared" si="60"/>
        <v>96.421060519457001</v>
      </c>
      <c r="FL17" s="217">
        <f t="shared" si="61"/>
        <v>0.62814255812409669</v>
      </c>
      <c r="FM17" s="226">
        <v>97.793231523002788</v>
      </c>
      <c r="FN17" s="217">
        <v>0.27939581343890835</v>
      </c>
      <c r="FO17" s="231"/>
      <c r="FP17" s="235">
        <f t="shared" si="62"/>
        <v>0.99962754013443234</v>
      </c>
      <c r="FQ17" s="85">
        <f t="shared" si="63"/>
        <v>2.96258620186709E-3</v>
      </c>
      <c r="FR17" s="85">
        <f t="shared" si="64"/>
        <v>1.014231029986119</v>
      </c>
      <c r="FS17" s="236">
        <f t="shared" si="65"/>
        <v>7.2147560047815537E-3</v>
      </c>
      <c r="FT17" s="233"/>
    </row>
    <row r="18" spans="1:176" s="134" customFormat="1" x14ac:dyDescent="0.2">
      <c r="A18" s="2"/>
      <c r="B18" s="2" t="b">
        <v>0</v>
      </c>
      <c r="C18" s="2" t="s">
        <v>73</v>
      </c>
      <c r="D18" s="6">
        <v>43418.5703125</v>
      </c>
      <c r="E18" s="4" t="s">
        <v>33</v>
      </c>
      <c r="F18" s="5" t="s">
        <v>154</v>
      </c>
      <c r="G18" s="2" t="s">
        <v>130</v>
      </c>
      <c r="H18" s="257">
        <v>2587.1379999999999</v>
      </c>
      <c r="I18" s="257">
        <v>8.2146169433808591</v>
      </c>
      <c r="J18" s="257">
        <f t="shared" si="2"/>
        <v>212.52347649664469</v>
      </c>
      <c r="K18" s="257">
        <f t="shared" si="3"/>
        <v>-434.5630000000001</v>
      </c>
      <c r="L18" s="257">
        <f t="shared" si="4"/>
        <v>242.02238478885485</v>
      </c>
      <c r="M18" s="257">
        <f t="shared" si="5"/>
        <v>-430.92864512004826</v>
      </c>
      <c r="N18" s="258">
        <f t="shared" si="6"/>
        <v>-240.00371120011437</v>
      </c>
      <c r="O18" s="257">
        <v>131.41476894953999</v>
      </c>
      <c r="P18" s="257"/>
      <c r="Q18" s="257"/>
      <c r="R18" s="257">
        <f t="shared" si="68"/>
        <v>-1.628973482724912</v>
      </c>
      <c r="S18" s="257">
        <f t="shared" si="80"/>
        <v>-0.90725816434062778</v>
      </c>
      <c r="T18" s="257">
        <v>50739.944000000003</v>
      </c>
      <c r="U18" s="257">
        <v>1.80224378714432</v>
      </c>
      <c r="V18" s="257">
        <f t="shared" si="7"/>
        <v>914.45748834050733</v>
      </c>
      <c r="W18" s="257">
        <f t="shared" si="8"/>
        <v>-6620.6519999999946</v>
      </c>
      <c r="X18" s="257">
        <f t="shared" si="9"/>
        <v>1181.1147099001614</v>
      </c>
      <c r="Y18" s="257">
        <f t="shared" si="10"/>
        <v>-6565.2818950792744</v>
      </c>
      <c r="Z18" s="258">
        <f t="shared" si="11"/>
        <v>-1171.4944201199514</v>
      </c>
      <c r="AA18" s="257">
        <v>125.685972525216</v>
      </c>
      <c r="AB18" s="257"/>
      <c r="AC18" s="257"/>
      <c r="AD18" s="257">
        <f t="shared" si="69"/>
        <v>-1.9147462363157006</v>
      </c>
      <c r="AE18" s="257">
        <f t="shared" si="81"/>
        <v>-0.34169587325527767</v>
      </c>
      <c r="AF18" s="257">
        <v>6247387.9800000004</v>
      </c>
      <c r="AG18" s="257">
        <v>0.541091787946682</v>
      </c>
      <c r="AH18" s="257">
        <f t="shared" si="12"/>
        <v>33804.103320948103</v>
      </c>
      <c r="AI18" s="257">
        <f t="shared" si="13"/>
        <v>203227.76800000016</v>
      </c>
      <c r="AJ18" s="257">
        <f t="shared" si="14"/>
        <v>52425.948311509928</v>
      </c>
      <c r="AK18" s="257">
        <f t="shared" si="15"/>
        <v>201528.12530061588</v>
      </c>
      <c r="AL18" s="258">
        <f t="shared" si="16"/>
        <v>51992.967361618881</v>
      </c>
      <c r="AM18" s="257" t="s">
        <v>39</v>
      </c>
      <c r="AN18" s="257"/>
      <c r="AO18" s="257"/>
      <c r="AP18" s="257">
        <f t="shared" si="70"/>
        <v>2.2690009378798877</v>
      </c>
      <c r="AQ18" s="257">
        <f t="shared" si="82"/>
        <v>0.58541436267223634</v>
      </c>
      <c r="AR18" s="260">
        <v>255950.196</v>
      </c>
      <c r="AS18" s="260">
        <v>0.93317799206094099</v>
      </c>
      <c r="AT18" s="260">
        <f t="shared" si="17"/>
        <v>2388.4708997088428</v>
      </c>
      <c r="AU18" s="257">
        <f t="shared" si="0"/>
        <v>205849.15</v>
      </c>
      <c r="AV18" s="257">
        <f t="shared" si="18"/>
        <v>2654.0919384320046</v>
      </c>
      <c r="AW18" s="257">
        <f t="shared" si="19"/>
        <v>211464.36167920183</v>
      </c>
      <c r="AX18" s="258">
        <f t="shared" si="1"/>
        <v>2965.4270445963407</v>
      </c>
      <c r="AY18" s="260">
        <v>3.14088180175</v>
      </c>
      <c r="AZ18" s="260"/>
      <c r="BA18" s="260"/>
      <c r="BB18" s="260">
        <f t="shared" si="71"/>
        <v>3.9701179348002746</v>
      </c>
      <c r="BC18" s="260">
        <f t="shared" si="83"/>
        <v>5.6524985171636115E-2</v>
      </c>
      <c r="BD18" s="7">
        <v>94811.247000000003</v>
      </c>
      <c r="BE18" s="86">
        <v>1.3033474773756299</v>
      </c>
      <c r="BF18" s="86">
        <f t="shared" si="20"/>
        <v>1235.7199960428777</v>
      </c>
      <c r="BG18" s="86">
        <f t="shared" si="21"/>
        <v>90130.306380000009</v>
      </c>
      <c r="BH18" s="86">
        <f t="shared" si="22"/>
        <v>1243.6123902318004</v>
      </c>
      <c r="BI18" s="86">
        <f t="shared" si="23"/>
        <v>92588.90652012697</v>
      </c>
      <c r="BJ18" s="131">
        <f t="shared" si="66"/>
        <v>1375.7993775801726</v>
      </c>
      <c r="BK18" s="86">
        <v>2.7747648718640399</v>
      </c>
      <c r="BL18" s="86"/>
      <c r="BM18" s="86"/>
      <c r="BN18" s="86">
        <f t="shared" si="72"/>
        <v>3.9792378597269629</v>
      </c>
      <c r="BO18" s="86">
        <f t="shared" si="84"/>
        <v>5.993388363530229E-2</v>
      </c>
      <c r="BP18" s="58">
        <v>45686.917999999998</v>
      </c>
      <c r="BQ18" s="58">
        <v>2.04008744596119</v>
      </c>
      <c r="BR18" s="58">
        <f t="shared" si="24"/>
        <v>932.05307856458319</v>
      </c>
      <c r="BS18" s="43">
        <f t="shared" si="25"/>
        <v>45416.147919999996</v>
      </c>
      <c r="BT18" s="43">
        <f t="shared" si="26"/>
        <v>933.62332607114115</v>
      </c>
      <c r="BU18" s="43">
        <f t="shared" si="27"/>
        <v>45036.321752512966</v>
      </c>
      <c r="BV18" s="133">
        <f t="shared" si="28"/>
        <v>941.03029558897481</v>
      </c>
      <c r="BW18" s="83">
        <v>0.37721748195105798</v>
      </c>
      <c r="BX18" s="83"/>
      <c r="BY18" s="83"/>
      <c r="BZ18" s="83">
        <f t="shared" si="73"/>
        <v>0.34151801193979697</v>
      </c>
      <c r="CA18" s="83">
        <f t="shared" si="85"/>
        <v>7.1860170770004349E-3</v>
      </c>
      <c r="CB18" s="22">
        <v>13741.831</v>
      </c>
      <c r="CC18" s="22">
        <v>4.2698430786695596</v>
      </c>
      <c r="CD18" s="86">
        <f t="shared" si="29"/>
        <v>586.7546198359679</v>
      </c>
      <c r="CE18" s="7">
        <f t="shared" si="30"/>
        <v>12880.130139999999</v>
      </c>
      <c r="CF18" s="86">
        <f t="shared" si="31"/>
        <v>591.38014389717466</v>
      </c>
      <c r="CG18" s="86">
        <f t="shared" si="32"/>
        <v>12772.410514010848</v>
      </c>
      <c r="CH18" s="131">
        <f t="shared" si="33"/>
        <v>588.37890565503869</v>
      </c>
      <c r="CI18" s="118" t="s">
        <v>39</v>
      </c>
      <c r="CJ18" s="22"/>
      <c r="CK18" s="22"/>
      <c r="CL18" s="7">
        <f t="shared" si="74"/>
        <v>0.41089983637919342</v>
      </c>
      <c r="CM18" s="86">
        <f t="shared" si="86"/>
        <v>1.8956205168049165E-2</v>
      </c>
      <c r="CN18" s="57">
        <v>1582.867</v>
      </c>
      <c r="CO18" s="57">
        <v>7.4149717413438099</v>
      </c>
      <c r="CP18" s="57">
        <f t="shared" si="34"/>
        <v>117.36914075305651</v>
      </c>
      <c r="CQ18" s="43">
        <f t="shared" si="35"/>
        <v>806.13658000000009</v>
      </c>
      <c r="CR18" s="43">
        <f t="shared" si="67"/>
        <v>126.37504096941242</v>
      </c>
      <c r="CS18" s="43">
        <f t="shared" si="36"/>
        <v>799.3946659083017</v>
      </c>
      <c r="CT18" s="133">
        <f t="shared" si="37"/>
        <v>125.35383655772868</v>
      </c>
      <c r="CU18" s="84" t="s">
        <v>39</v>
      </c>
      <c r="CV18" s="84"/>
      <c r="CW18" s="84"/>
      <c r="CX18" s="84">
        <f t="shared" si="75"/>
        <v>5.8230115084883793E-3</v>
      </c>
      <c r="CY18" s="84">
        <f t="shared" si="87"/>
        <v>9.1320349271252314E-4</v>
      </c>
      <c r="CZ18" s="7">
        <v>43918.256000000001</v>
      </c>
      <c r="DA18" s="7">
        <v>1.7676696222914901</v>
      </c>
      <c r="DB18" s="86">
        <f t="shared" si="38"/>
        <v>776.32966995220966</v>
      </c>
      <c r="DC18" s="7">
        <f t="shared" si="39"/>
        <v>43854.322820000001</v>
      </c>
      <c r="DD18" s="86">
        <f t="shared" si="40"/>
        <v>776.38282446996595</v>
      </c>
      <c r="DE18" s="86">
        <f t="shared" si="41"/>
        <v>43487.558571437992</v>
      </c>
      <c r="DF18" s="131">
        <f t="shared" si="42"/>
        <v>786.90179430550461</v>
      </c>
      <c r="DG18" s="86">
        <v>0.33352233213761201</v>
      </c>
      <c r="DH18" s="7"/>
      <c r="DI18" s="7"/>
      <c r="DJ18" s="7">
        <f t="shared" si="76"/>
        <v>0.29407925892084635</v>
      </c>
      <c r="DK18" s="86">
        <f t="shared" si="88"/>
        <v>5.3716785903179217E-3</v>
      </c>
      <c r="DL18" s="43">
        <v>33285.163</v>
      </c>
      <c r="DM18" s="43">
        <v>2.97365272906619</v>
      </c>
      <c r="DN18" s="43">
        <f t="shared" si="43"/>
        <v>989.78515792362975</v>
      </c>
      <c r="DO18" s="43">
        <f t="shared" si="44"/>
        <v>33269.625619999999</v>
      </c>
      <c r="DP18" s="43">
        <f t="shared" si="45"/>
        <v>990.496282113137</v>
      </c>
      <c r="DQ18" s="43">
        <f t="shared" si="46"/>
        <v>32991.383739705961</v>
      </c>
      <c r="DR18" s="133">
        <f t="shared" si="47"/>
        <v>989.94141503428216</v>
      </c>
      <c r="DS18" s="82">
        <v>0.43115870501593301</v>
      </c>
      <c r="DT18" s="82"/>
      <c r="DU18" s="82"/>
      <c r="DV18" s="82">
        <f t="shared" si="77"/>
        <v>0.39387993958579226</v>
      </c>
      <c r="DW18" s="82">
        <f t="shared" si="89"/>
        <v>1.1858733254243315E-2</v>
      </c>
      <c r="DX18" s="7">
        <v>1164.3889999999999</v>
      </c>
      <c r="DY18" s="7">
        <v>8.2292765462046198</v>
      </c>
      <c r="DZ18" s="86">
        <f t="shared" si="48"/>
        <v>95.820790883586497</v>
      </c>
      <c r="EA18" s="7">
        <f t="shared" si="49"/>
        <v>687.79455999999982</v>
      </c>
      <c r="EB18" s="86">
        <f t="shared" si="50"/>
        <v>107.73104213517664</v>
      </c>
      <c r="EC18" s="86">
        <f t="shared" si="51"/>
        <v>682.04236868242253</v>
      </c>
      <c r="ED18" s="131">
        <f t="shared" si="52"/>
        <v>106.8605470847998</v>
      </c>
      <c r="EE18" s="86" t="s">
        <v>39</v>
      </c>
      <c r="EF18" s="7"/>
      <c r="EG18" s="7"/>
      <c r="EH18" s="7">
        <f t="shared" si="78"/>
        <v>1.7594282695277248E-2</v>
      </c>
      <c r="EI18" s="86">
        <f t="shared" si="90"/>
        <v>2.7569012479692658E-3</v>
      </c>
      <c r="EJ18" s="82">
        <v>507809.29499999998</v>
      </c>
      <c r="EK18" s="43">
        <v>0.98154749499306804</v>
      </c>
      <c r="EL18" s="43">
        <f t="shared" si="53"/>
        <v>4984.3894144144588</v>
      </c>
      <c r="EM18" s="43">
        <f t="shared" si="54"/>
        <v>507791.49515999999</v>
      </c>
      <c r="EN18" s="43">
        <f t="shared" si="55"/>
        <v>4984.3962469612052</v>
      </c>
      <c r="EO18" s="43">
        <f t="shared" si="56"/>
        <v>503544.71276381623</v>
      </c>
      <c r="EP18" s="133">
        <f t="shared" si="57"/>
        <v>5289.7299888022899</v>
      </c>
      <c r="EQ18" s="82">
        <v>7.5822252244603003</v>
      </c>
      <c r="ER18" s="82"/>
      <c r="ES18" s="82"/>
      <c r="ET18" s="82">
        <f t="shared" si="79"/>
        <v>6.7082945361072195</v>
      </c>
      <c r="EU18" s="43">
        <f t="shared" si="91"/>
        <v>7.2027365998813542E-2</v>
      </c>
      <c r="EV18" s="7">
        <v>215210.61799999999</v>
      </c>
      <c r="EW18" s="7">
        <v>1.1463723731098301</v>
      </c>
      <c r="EX18" s="7">
        <v>98.059639016809101</v>
      </c>
      <c r="EY18" s="82">
        <v>41704.237999999998</v>
      </c>
      <c r="EZ18" s="82">
        <v>1.6600105375354399</v>
      </c>
      <c r="FA18" s="82">
        <v>94.875941269343002</v>
      </c>
      <c r="FB18" s="7">
        <v>357126.15</v>
      </c>
      <c r="FC18" s="7">
        <v>0.58209167923622396</v>
      </c>
      <c r="FD18" s="7">
        <v>97.592193213715007</v>
      </c>
      <c r="FE18" s="82">
        <v>69494.138000000006</v>
      </c>
      <c r="FF18" s="82">
        <v>1.1979255371702899</v>
      </c>
      <c r="FG18" s="82">
        <v>93.987730658753406</v>
      </c>
      <c r="FH18" s="211"/>
      <c r="FI18" s="216">
        <f t="shared" si="58"/>
        <v>97.825916115262061</v>
      </c>
      <c r="FJ18" s="43">
        <f t="shared" si="59"/>
        <v>0.233722901547047</v>
      </c>
      <c r="FK18" s="43">
        <f t="shared" si="60"/>
        <v>94.431835964048204</v>
      </c>
      <c r="FL18" s="217">
        <f t="shared" si="61"/>
        <v>0.44410530529479786</v>
      </c>
      <c r="FM18" s="226">
        <v>97.007774451983636</v>
      </c>
      <c r="FN18" s="217">
        <v>0.27940960026541362</v>
      </c>
      <c r="FO18" s="231"/>
      <c r="FP18" s="235">
        <f t="shared" si="62"/>
        <v>0.99163675950333585</v>
      </c>
      <c r="FQ18" s="85">
        <f t="shared" si="63"/>
        <v>3.7109157813308884E-3</v>
      </c>
      <c r="FR18" s="85">
        <f t="shared" si="64"/>
        <v>1.0272782845068917</v>
      </c>
      <c r="FS18" s="236">
        <f t="shared" si="65"/>
        <v>5.6652758929001384E-3</v>
      </c>
      <c r="FT18" s="233"/>
    </row>
    <row r="19" spans="1:176" s="134" customFormat="1" x14ac:dyDescent="0.2">
      <c r="A19" s="2"/>
      <c r="B19" s="2" t="b">
        <v>0</v>
      </c>
      <c r="C19" s="2" t="s">
        <v>184</v>
      </c>
      <c r="D19" s="6">
        <v>43418.577499999999</v>
      </c>
      <c r="E19" s="4" t="s">
        <v>33</v>
      </c>
      <c r="F19" s="5" t="s">
        <v>154</v>
      </c>
      <c r="G19" s="2" t="s">
        <v>107</v>
      </c>
      <c r="H19" s="257">
        <v>1418.67</v>
      </c>
      <c r="I19" s="257">
        <v>15.300907685593801</v>
      </c>
      <c r="J19" s="257">
        <f t="shared" si="2"/>
        <v>217.06938706321358</v>
      </c>
      <c r="K19" s="257">
        <f t="shared" si="3"/>
        <v>-1603.0309999999999</v>
      </c>
      <c r="L19" s="257">
        <f t="shared" si="4"/>
        <v>246.0238311153289</v>
      </c>
      <c r="M19" s="257">
        <f t="shared" si="5"/>
        <v>-1578.9082893637053</v>
      </c>
      <c r="N19" s="258">
        <f t="shared" si="6"/>
        <v>-242.39320292244952</v>
      </c>
      <c r="O19" s="257">
        <v>132.407505493934</v>
      </c>
      <c r="P19" s="257"/>
      <c r="Q19" s="257"/>
      <c r="R19" s="257">
        <f t="shared" si="68"/>
        <v>-5.9685049117853826</v>
      </c>
      <c r="S19" s="257">
        <f t="shared" si="80"/>
        <v>-0.91640061496565672</v>
      </c>
      <c r="T19" s="257">
        <v>33161.673999999999</v>
      </c>
      <c r="U19" s="257">
        <v>1.7169359593798399</v>
      </c>
      <c r="V19" s="257">
        <f t="shared" si="7"/>
        <v>569.36470563831483</v>
      </c>
      <c r="W19" s="257">
        <f t="shared" si="8"/>
        <v>-24198.921999999999</v>
      </c>
      <c r="X19" s="257">
        <f t="shared" si="9"/>
        <v>939.66782853682855</v>
      </c>
      <c r="Y19" s="257">
        <f t="shared" si="10"/>
        <v>-23834.772090786599</v>
      </c>
      <c r="Z19" s="258">
        <f t="shared" si="11"/>
        <v>-929.78935295890722</v>
      </c>
      <c r="AA19" s="257">
        <v>126.54127822594999</v>
      </c>
      <c r="AB19" s="257"/>
      <c r="AC19" s="257"/>
      <c r="AD19" s="257">
        <f t="shared" si="69"/>
        <v>-6.9513451034725264</v>
      </c>
      <c r="AE19" s="257">
        <f t="shared" si="81"/>
        <v>-0.27171428723227442</v>
      </c>
      <c r="AF19" s="257">
        <v>5895349.6720000003</v>
      </c>
      <c r="AG19" s="257">
        <v>0.674439318314492</v>
      </c>
      <c r="AH19" s="257">
        <f t="shared" si="12"/>
        <v>39760.556140092442</v>
      </c>
      <c r="AI19" s="257">
        <f t="shared" si="13"/>
        <v>-148810.54000000004</v>
      </c>
      <c r="AJ19" s="257">
        <f t="shared" si="14"/>
        <v>56450.548975162485</v>
      </c>
      <c r="AK19" s="257">
        <f t="shared" si="15"/>
        <v>-146571.21113109434</v>
      </c>
      <c r="AL19" s="258">
        <f t="shared" si="16"/>
        <v>-55603.759385262725</v>
      </c>
      <c r="AM19" s="257" t="s">
        <v>39</v>
      </c>
      <c r="AN19" s="257"/>
      <c r="AO19" s="257"/>
      <c r="AP19" s="257">
        <f t="shared" si="70"/>
        <v>-1.6502421933740272</v>
      </c>
      <c r="AQ19" s="257">
        <f t="shared" si="82"/>
        <v>-0.62605473451616556</v>
      </c>
      <c r="AR19" s="260">
        <v>79264.581000000006</v>
      </c>
      <c r="AS19" s="260">
        <v>1.8092293836948801</v>
      </c>
      <c r="AT19" s="260">
        <f t="shared" si="17"/>
        <v>1434.0780903146292</v>
      </c>
      <c r="AU19" s="257">
        <f t="shared" si="0"/>
        <v>29163.535000000003</v>
      </c>
      <c r="AV19" s="257">
        <f t="shared" si="18"/>
        <v>1842.8214096906515</v>
      </c>
      <c r="AW19" s="257">
        <f t="shared" si="19"/>
        <v>29780.391153438246</v>
      </c>
      <c r="AX19" s="258">
        <f t="shared" si="1"/>
        <v>1883.7593968537481</v>
      </c>
      <c r="AY19" s="260" t="s">
        <v>39</v>
      </c>
      <c r="AZ19" s="260"/>
      <c r="BA19" s="260"/>
      <c r="BB19" s="260">
        <f t="shared" si="71"/>
        <v>0.55910917605583965</v>
      </c>
      <c r="BC19" s="260">
        <f t="shared" si="83"/>
        <v>3.5393222491231044E-2</v>
      </c>
      <c r="BD19" s="7">
        <v>29110.768</v>
      </c>
      <c r="BE19" s="86">
        <v>2.1747316420423899</v>
      </c>
      <c r="BF19" s="86">
        <f t="shared" si="20"/>
        <v>633.0810829375506</v>
      </c>
      <c r="BG19" s="86">
        <f t="shared" si="21"/>
        <v>24429.827380000002</v>
      </c>
      <c r="BH19" s="86">
        <f t="shared" si="22"/>
        <v>648.35139090714074</v>
      </c>
      <c r="BI19" s="86">
        <f t="shared" si="23"/>
        <v>24946.557925415265</v>
      </c>
      <c r="BJ19" s="131">
        <f t="shared" si="66"/>
        <v>665.9634899611824</v>
      </c>
      <c r="BK19" s="86" t="s">
        <v>39</v>
      </c>
      <c r="BL19" s="86"/>
      <c r="BM19" s="86"/>
      <c r="BN19" s="86">
        <f t="shared" si="72"/>
        <v>1.0721401893336455</v>
      </c>
      <c r="BO19" s="86">
        <f t="shared" si="84"/>
        <v>2.8742798840597879E-2</v>
      </c>
      <c r="BP19" s="58">
        <v>9511.2950000000001</v>
      </c>
      <c r="BQ19" s="58">
        <v>1.72290024023106</v>
      </c>
      <c r="BR19" s="58">
        <f t="shared" si="24"/>
        <v>163.87012440408481</v>
      </c>
      <c r="BS19" s="43">
        <f t="shared" si="25"/>
        <v>9240.5249199999998</v>
      </c>
      <c r="BT19" s="43">
        <f t="shared" si="26"/>
        <v>172.57749388212082</v>
      </c>
      <c r="BU19" s="43">
        <f t="shared" si="27"/>
        <v>9101.4717708265725</v>
      </c>
      <c r="BV19" s="133">
        <f t="shared" si="28"/>
        <v>173.33879160299273</v>
      </c>
      <c r="BW19" s="83">
        <v>6.7902362033970695E-2</v>
      </c>
      <c r="BX19" s="83"/>
      <c r="BY19" s="83"/>
      <c r="BZ19" s="83">
        <f t="shared" si="73"/>
        <v>6.9017993120751131E-2</v>
      </c>
      <c r="CA19" s="83">
        <f t="shared" si="85"/>
        <v>1.3255411416100088E-3</v>
      </c>
      <c r="CB19" s="22">
        <v>5329.8360000000002</v>
      </c>
      <c r="CC19" s="22">
        <v>4.1906315125601301</v>
      </c>
      <c r="CD19" s="86">
        <f t="shared" si="29"/>
        <v>223.35378698377434</v>
      </c>
      <c r="CE19" s="7">
        <f t="shared" si="30"/>
        <v>4468.1351400000003</v>
      </c>
      <c r="CF19" s="86">
        <f t="shared" si="31"/>
        <v>235.23691219063608</v>
      </c>
      <c r="CG19" s="86">
        <f t="shared" si="32"/>
        <v>4400.8978058086595</v>
      </c>
      <c r="CH19" s="131">
        <f t="shared" si="33"/>
        <v>232.27802735666188</v>
      </c>
      <c r="CI19" s="118" t="s">
        <v>39</v>
      </c>
      <c r="CJ19" s="22"/>
      <c r="CK19" s="22"/>
      <c r="CL19" s="7">
        <f t="shared" si="74"/>
        <v>0.14158080703283552</v>
      </c>
      <c r="CM19" s="86">
        <f t="shared" si="86"/>
        <v>7.4808723041477048E-3</v>
      </c>
      <c r="CN19" s="57">
        <v>1035.2139999999999</v>
      </c>
      <c r="CO19" s="57">
        <v>14.113012051973501</v>
      </c>
      <c r="CP19" s="57">
        <f t="shared" si="34"/>
        <v>146.09987658371693</v>
      </c>
      <c r="CQ19" s="43">
        <f t="shared" si="35"/>
        <v>258.48358000000007</v>
      </c>
      <c r="CR19" s="43">
        <f t="shared" si="67"/>
        <v>153.42851663457873</v>
      </c>
      <c r="CS19" s="43">
        <f t="shared" si="36"/>
        <v>254.59387069021534</v>
      </c>
      <c r="CT19" s="133">
        <f t="shared" si="37"/>
        <v>151.12268050324153</v>
      </c>
      <c r="CU19" s="84" t="s">
        <v>39</v>
      </c>
      <c r="CV19" s="84"/>
      <c r="CW19" s="84"/>
      <c r="CX19" s="84">
        <f t="shared" si="75"/>
        <v>1.8545320631271059E-3</v>
      </c>
      <c r="CY19" s="84">
        <f t="shared" si="87"/>
        <v>1.1008270403101664E-3</v>
      </c>
      <c r="CZ19" s="7">
        <v>9055.2559999999994</v>
      </c>
      <c r="DA19" s="7">
        <v>6.18311966879594</v>
      </c>
      <c r="DB19" s="86">
        <f t="shared" si="38"/>
        <v>559.89731479582451</v>
      </c>
      <c r="DC19" s="7">
        <f t="shared" si="39"/>
        <v>8991.3228199999994</v>
      </c>
      <c r="DD19" s="86">
        <f t="shared" si="40"/>
        <v>559.97101424933567</v>
      </c>
      <c r="DE19" s="86">
        <f t="shared" si="41"/>
        <v>8856.0197106874712</v>
      </c>
      <c r="DF19" s="131">
        <f t="shared" si="42"/>
        <v>552.53317555261879</v>
      </c>
      <c r="DG19" s="86">
        <v>5.8835639344700902E-2</v>
      </c>
      <c r="DH19" s="7"/>
      <c r="DI19" s="7"/>
      <c r="DJ19" s="7">
        <f t="shared" si="76"/>
        <v>5.988774258801214E-2</v>
      </c>
      <c r="DK19" s="86">
        <f t="shared" si="88"/>
        <v>3.7394243307231627E-3</v>
      </c>
      <c r="DL19" s="43">
        <v>6595.8490000000002</v>
      </c>
      <c r="DM19" s="43">
        <v>3.4433461561958798</v>
      </c>
      <c r="DN19" s="43">
        <f t="shared" si="43"/>
        <v>227.11791300998439</v>
      </c>
      <c r="DO19" s="43">
        <f t="shared" si="44"/>
        <v>6580.3116200000004</v>
      </c>
      <c r="DP19" s="43">
        <f t="shared" si="45"/>
        <v>230.19724682118414</v>
      </c>
      <c r="DQ19" s="43">
        <f t="shared" si="46"/>
        <v>6481.2898586579504</v>
      </c>
      <c r="DR19" s="133">
        <f t="shared" si="47"/>
        <v>228.01889531793157</v>
      </c>
      <c r="DS19" s="82">
        <v>7.8783086810636394E-2</v>
      </c>
      <c r="DT19" s="82"/>
      <c r="DU19" s="82"/>
      <c r="DV19" s="82">
        <f t="shared" si="77"/>
        <v>7.7379296306804568E-2</v>
      </c>
      <c r="DW19" s="82">
        <f t="shared" si="89"/>
        <v>2.7289853122910951E-3</v>
      </c>
      <c r="DX19" s="7">
        <v>934.09199999999998</v>
      </c>
      <c r="DY19" s="7">
        <v>6.5694386883377902</v>
      </c>
      <c r="DZ19" s="86">
        <f t="shared" si="48"/>
        <v>61.364601232668235</v>
      </c>
      <c r="EA19" s="7">
        <f t="shared" si="49"/>
        <v>457.49755999999996</v>
      </c>
      <c r="EB19" s="86">
        <f t="shared" si="50"/>
        <v>78.676348151268314</v>
      </c>
      <c r="EC19" s="86">
        <f t="shared" si="51"/>
        <v>450.61305105619863</v>
      </c>
      <c r="ED19" s="131">
        <f t="shared" si="52"/>
        <v>77.51064475488063</v>
      </c>
      <c r="EE19" s="86" t="s">
        <v>39</v>
      </c>
      <c r="EF19" s="7"/>
      <c r="EG19" s="7"/>
      <c r="EH19" s="7">
        <f t="shared" si="78"/>
        <v>1.1624224198534726E-2</v>
      </c>
      <c r="EI19" s="86">
        <f t="shared" si="90"/>
        <v>1.9996672728265323E-3</v>
      </c>
      <c r="EJ19" s="82">
        <v>236280.58199999999</v>
      </c>
      <c r="EK19" s="43">
        <v>0.87119657366757297</v>
      </c>
      <c r="EL19" s="43">
        <f t="shared" si="53"/>
        <v>2058.4683346258003</v>
      </c>
      <c r="EM19" s="43">
        <f t="shared" si="54"/>
        <v>236262.78216</v>
      </c>
      <c r="EN19" s="43">
        <f t="shared" si="55"/>
        <v>2058.4848789464431</v>
      </c>
      <c r="EO19" s="43">
        <f t="shared" si="56"/>
        <v>232707.45557668901</v>
      </c>
      <c r="EP19" s="133">
        <f t="shared" si="57"/>
        <v>2205.5642648947464</v>
      </c>
      <c r="EQ19" s="82">
        <v>3.46288708459885</v>
      </c>
      <c r="ER19" s="82"/>
      <c r="ES19" s="82"/>
      <c r="ET19" s="82">
        <f t="shared" si="79"/>
        <v>3.1001619383276582</v>
      </c>
      <c r="EU19" s="43">
        <f t="shared" si="91"/>
        <v>3.0178324118460387E-2</v>
      </c>
      <c r="EV19" s="7">
        <v>216094.21</v>
      </c>
      <c r="EW19" s="7">
        <v>1.0396310208161701</v>
      </c>
      <c r="EX19" s="7">
        <v>98.462243281242394</v>
      </c>
      <c r="EY19" s="82">
        <v>41653.923999999999</v>
      </c>
      <c r="EZ19" s="82">
        <v>1.2148076126093901</v>
      </c>
      <c r="FA19" s="82">
        <v>94.761478367298693</v>
      </c>
      <c r="FB19" s="7">
        <v>358605.31599999999</v>
      </c>
      <c r="FC19" s="7">
        <v>0.63380526438066198</v>
      </c>
      <c r="FD19" s="7">
        <v>97.996406274189994</v>
      </c>
      <c r="FE19" s="82">
        <v>70044.975999999995</v>
      </c>
      <c r="FF19" s="82">
        <v>0.825786870437764</v>
      </c>
      <c r="FG19" s="82">
        <v>94.732714553374905</v>
      </c>
      <c r="FH19" s="211"/>
      <c r="FI19" s="216">
        <f t="shared" si="58"/>
        <v>98.229324777716187</v>
      </c>
      <c r="FJ19" s="43">
        <f t="shared" si="59"/>
        <v>0.23291850352620003</v>
      </c>
      <c r="FK19" s="43">
        <f t="shared" si="60"/>
        <v>94.747096460336792</v>
      </c>
      <c r="FL19" s="217">
        <f t="shared" si="61"/>
        <v>1.4381906961894231E-2</v>
      </c>
      <c r="FM19" s="226">
        <v>96.751151506200259</v>
      </c>
      <c r="FN19" s="217">
        <v>0.27867044987093842</v>
      </c>
      <c r="FO19" s="231"/>
      <c r="FP19" s="235">
        <f t="shared" si="62"/>
        <v>0.98495181276201482</v>
      </c>
      <c r="FQ19" s="85">
        <f t="shared" si="63"/>
        <v>3.6746051080218402E-3</v>
      </c>
      <c r="FR19" s="85">
        <f t="shared" si="64"/>
        <v>1.0211516249123518</v>
      </c>
      <c r="FS19" s="236">
        <f t="shared" si="65"/>
        <v>2.9452846104842845E-3</v>
      </c>
      <c r="FT19" s="233"/>
    </row>
    <row r="20" spans="1:176" s="134" customFormat="1" x14ac:dyDescent="0.2">
      <c r="A20" s="2"/>
      <c r="B20" s="2" t="b">
        <v>0</v>
      </c>
      <c r="C20" s="2" t="s">
        <v>97</v>
      </c>
      <c r="D20" s="6">
        <v>43418.584687499999</v>
      </c>
      <c r="E20" s="4" t="s">
        <v>33</v>
      </c>
      <c r="F20" s="5" t="s">
        <v>154</v>
      </c>
      <c r="G20" s="2" t="s">
        <v>10</v>
      </c>
      <c r="H20" s="257">
        <v>1226.4349999999999</v>
      </c>
      <c r="I20" s="257">
        <v>7.9554535649315996</v>
      </c>
      <c r="J20" s="257">
        <f t="shared" si="2"/>
        <v>97.568466929068862</v>
      </c>
      <c r="K20" s="257">
        <f t="shared" si="3"/>
        <v>-1795.2660000000001</v>
      </c>
      <c r="L20" s="257">
        <f t="shared" si="4"/>
        <v>151.42064725642086</v>
      </c>
      <c r="M20" s="257">
        <f t="shared" si="5"/>
        <v>-1777.336540520751</v>
      </c>
      <c r="N20" s="258">
        <f t="shared" si="6"/>
        <v>-149.99507568591233</v>
      </c>
      <c r="O20" s="257">
        <v>132.57082935869599</v>
      </c>
      <c r="P20" s="257"/>
      <c r="Q20" s="257"/>
      <c r="R20" s="257">
        <f t="shared" si="68"/>
        <v>-6.7185928045692558</v>
      </c>
      <c r="S20" s="257">
        <f t="shared" si="80"/>
        <v>-0.56724652796176323</v>
      </c>
      <c r="T20" s="257">
        <v>29668.91</v>
      </c>
      <c r="U20" s="257">
        <v>2.35147926695219</v>
      </c>
      <c r="V20" s="257">
        <f t="shared" si="7"/>
        <v>697.65826738070496</v>
      </c>
      <c r="W20" s="257">
        <f t="shared" si="8"/>
        <v>-27691.685999999998</v>
      </c>
      <c r="X20" s="257">
        <f t="shared" si="9"/>
        <v>1022.5099109569359</v>
      </c>
      <c r="Y20" s="257">
        <f t="shared" si="10"/>
        <v>-27415.127004258371</v>
      </c>
      <c r="Z20" s="258">
        <f t="shared" si="11"/>
        <v>-1015.3483058351152</v>
      </c>
      <c r="AA20" s="257">
        <v>126.71122560760401</v>
      </c>
      <c r="AB20" s="257"/>
      <c r="AC20" s="257"/>
      <c r="AD20" s="257">
        <f t="shared" si="69"/>
        <v>-7.995545673197145</v>
      </c>
      <c r="AE20" s="257">
        <f t="shared" si="81"/>
        <v>-0.29678226771020705</v>
      </c>
      <c r="AF20" s="257">
        <v>5790222.3449999997</v>
      </c>
      <c r="AG20" s="257">
        <v>0.518356998452974</v>
      </c>
      <c r="AH20" s="257">
        <f t="shared" si="12"/>
        <v>30014.022751295401</v>
      </c>
      <c r="AI20" s="257">
        <f t="shared" si="13"/>
        <v>-253937.86700000055</v>
      </c>
      <c r="AJ20" s="257">
        <f t="shared" si="14"/>
        <v>50065.998609266288</v>
      </c>
      <c r="AK20" s="257">
        <f t="shared" si="15"/>
        <v>-251401.77001124041</v>
      </c>
      <c r="AL20" s="258">
        <f t="shared" si="16"/>
        <v>-49571.231912566473</v>
      </c>
      <c r="AM20" s="257" t="s">
        <v>39</v>
      </c>
      <c r="AN20" s="257"/>
      <c r="AO20" s="257"/>
      <c r="AP20" s="257">
        <f t="shared" si="70"/>
        <v>-2.8305272581148011</v>
      </c>
      <c r="AQ20" s="257">
        <f t="shared" si="82"/>
        <v>-0.55816493147385049</v>
      </c>
      <c r="AR20" s="260">
        <v>34046.707000000002</v>
      </c>
      <c r="AS20" s="260">
        <v>2.2263176085152798</v>
      </c>
      <c r="AT20" s="260">
        <f t="shared" si="17"/>
        <v>757.98783306060443</v>
      </c>
      <c r="AU20" s="257">
        <f t="shared" si="0"/>
        <v>-16054.339</v>
      </c>
      <c r="AV20" s="257">
        <f t="shared" si="18"/>
        <v>1383.458107049757</v>
      </c>
      <c r="AW20" s="257">
        <f t="shared" si="19"/>
        <v>-16290.899818960241</v>
      </c>
      <c r="AX20" s="258">
        <f t="shared" si="1"/>
        <v>-1404.9903641569745</v>
      </c>
      <c r="AY20" s="260" t="s">
        <v>39</v>
      </c>
      <c r="AZ20" s="260"/>
      <c r="BA20" s="260"/>
      <c r="BB20" s="260">
        <f t="shared" si="71"/>
        <v>-0.30585197917843648</v>
      </c>
      <c r="BC20" s="260">
        <f t="shared" si="83"/>
        <v>-2.6388597996534632E-2</v>
      </c>
      <c r="BD20" s="7">
        <v>12853.212</v>
      </c>
      <c r="BE20" s="86">
        <v>3.59406543891747</v>
      </c>
      <c r="BF20" s="86">
        <f t="shared" si="20"/>
        <v>461.95285028279295</v>
      </c>
      <c r="BG20" s="86">
        <f t="shared" si="21"/>
        <v>8172.2713800000001</v>
      </c>
      <c r="BH20" s="86">
        <f t="shared" si="22"/>
        <v>482.66790280920759</v>
      </c>
      <c r="BI20" s="86">
        <f t="shared" si="23"/>
        <v>8292.6898668911854</v>
      </c>
      <c r="BJ20" s="131">
        <f t="shared" si="66"/>
        <v>490.63150553074416</v>
      </c>
      <c r="BK20" s="86" t="s">
        <v>39</v>
      </c>
      <c r="BL20" s="86"/>
      <c r="BM20" s="86"/>
      <c r="BN20" s="86">
        <f t="shared" si="72"/>
        <v>0.35639891124682765</v>
      </c>
      <c r="BO20" s="86">
        <f t="shared" si="84"/>
        <v>2.1104340171816643E-2</v>
      </c>
      <c r="BP20" s="58">
        <v>2270.71</v>
      </c>
      <c r="BQ20" s="58">
        <v>7.3984565549293597</v>
      </c>
      <c r="BR20" s="58">
        <f t="shared" si="24"/>
        <v>167.99749283843647</v>
      </c>
      <c r="BS20" s="43">
        <f t="shared" si="25"/>
        <v>1999.93992</v>
      </c>
      <c r="BT20" s="43">
        <f t="shared" si="26"/>
        <v>176.50136351434722</v>
      </c>
      <c r="BU20" s="43">
        <f t="shared" si="27"/>
        <v>1979.9663663558199</v>
      </c>
      <c r="BV20" s="133">
        <f t="shared" si="28"/>
        <v>174.83091632344059</v>
      </c>
      <c r="BW20" s="83">
        <v>5.9926495863131301E-3</v>
      </c>
      <c r="BX20" s="83"/>
      <c r="BY20" s="83"/>
      <c r="BZ20" s="83">
        <f t="shared" si="73"/>
        <v>1.5014418381265176E-2</v>
      </c>
      <c r="CA20" s="83">
        <f t="shared" si="85"/>
        <v>1.3262944403648329E-3</v>
      </c>
      <c r="CB20" s="22">
        <v>3614.4659999999999</v>
      </c>
      <c r="CC20" s="22">
        <v>5.0528552825406496</v>
      </c>
      <c r="CD20" s="86">
        <f t="shared" si="29"/>
        <v>182.63373621663573</v>
      </c>
      <c r="CE20" s="7">
        <f t="shared" si="30"/>
        <v>2752.7651399999995</v>
      </c>
      <c r="CF20" s="86">
        <f t="shared" si="31"/>
        <v>196.98876186584724</v>
      </c>
      <c r="CG20" s="86">
        <f t="shared" si="32"/>
        <v>2725.2730630411984</v>
      </c>
      <c r="CH20" s="131">
        <f t="shared" si="33"/>
        <v>195.17805349954844</v>
      </c>
      <c r="CI20" s="118" t="s">
        <v>39</v>
      </c>
      <c r="CJ20" s="22"/>
      <c r="CK20" s="22"/>
      <c r="CL20" s="7">
        <f t="shared" si="74"/>
        <v>8.7674464774198893E-2</v>
      </c>
      <c r="CM20" s="86">
        <f t="shared" si="86"/>
        <v>6.2828321819898428E-3</v>
      </c>
      <c r="CN20" s="57">
        <v>1068.2429999999999</v>
      </c>
      <c r="CO20" s="57">
        <v>10.0557652116377</v>
      </c>
      <c r="CP20" s="57">
        <f t="shared" si="34"/>
        <v>107.42000796975491</v>
      </c>
      <c r="CQ20" s="43">
        <f t="shared" si="35"/>
        <v>291.51258000000007</v>
      </c>
      <c r="CR20" s="43">
        <f t="shared" si="67"/>
        <v>117.1929771408342</v>
      </c>
      <c r="CS20" s="43">
        <f t="shared" si="36"/>
        <v>288.60122146549804</v>
      </c>
      <c r="CT20" s="133">
        <f t="shared" si="37"/>
        <v>116.02551559652304</v>
      </c>
      <c r="CU20" s="84" t="s">
        <v>39</v>
      </c>
      <c r="CV20" s="84"/>
      <c r="CW20" s="84"/>
      <c r="CX20" s="84">
        <f t="shared" si="75"/>
        <v>2.1022509976945125E-3</v>
      </c>
      <c r="CY20" s="84">
        <f t="shared" si="87"/>
        <v>8.4517478690089673E-4</v>
      </c>
      <c r="CZ20" s="7">
        <v>2000.3920000000001</v>
      </c>
      <c r="DA20" s="7">
        <v>9.2159830859701106</v>
      </c>
      <c r="DB20" s="86">
        <f t="shared" si="38"/>
        <v>184.35578837309922</v>
      </c>
      <c r="DC20" s="7">
        <f t="shared" si="39"/>
        <v>1936.4588200000001</v>
      </c>
      <c r="DD20" s="86">
        <f t="shared" si="40"/>
        <v>184.57949612706742</v>
      </c>
      <c r="DE20" s="86">
        <f t="shared" si="41"/>
        <v>1917.1192569790192</v>
      </c>
      <c r="DF20" s="131">
        <f t="shared" si="42"/>
        <v>182.81882299277086</v>
      </c>
      <c r="DG20" s="86">
        <v>3.2501400972532401E-3</v>
      </c>
      <c r="DH20" s="7"/>
      <c r="DI20" s="7"/>
      <c r="DJ20" s="7">
        <f t="shared" si="76"/>
        <v>1.2964282863318969E-2</v>
      </c>
      <c r="DK20" s="86">
        <f t="shared" si="88"/>
        <v>1.2367128922311458E-3</v>
      </c>
      <c r="DL20" s="43">
        <v>1549.846</v>
      </c>
      <c r="DM20" s="43">
        <v>6.3871809129888799</v>
      </c>
      <c r="DN20" s="43">
        <f t="shared" si="43"/>
        <v>98.99146789272163</v>
      </c>
      <c r="DO20" s="43">
        <f t="shared" si="44"/>
        <v>1534.30862</v>
      </c>
      <c r="DP20" s="43">
        <f t="shared" si="45"/>
        <v>105.86565424913819</v>
      </c>
      <c r="DQ20" s="43">
        <f t="shared" si="46"/>
        <v>1518.9853619251785</v>
      </c>
      <c r="DR20" s="133">
        <f t="shared" si="47"/>
        <v>104.89890677952732</v>
      </c>
      <c r="DS20" s="82">
        <v>1.21613509881728E-2</v>
      </c>
      <c r="DT20" s="82"/>
      <c r="DU20" s="82"/>
      <c r="DV20" s="82">
        <f t="shared" si="77"/>
        <v>1.8134973279909008E-2</v>
      </c>
      <c r="DW20" s="82">
        <f t="shared" si="89"/>
        <v>1.2531749977205279E-3</v>
      </c>
      <c r="DX20" s="7">
        <v>1076.2660000000001</v>
      </c>
      <c r="DY20" s="7">
        <v>12.2417451724811</v>
      </c>
      <c r="DZ20" s="86">
        <f t="shared" si="48"/>
        <v>131.75374109805546</v>
      </c>
      <c r="EA20" s="7">
        <f t="shared" si="49"/>
        <v>599.67156</v>
      </c>
      <c r="EB20" s="86">
        <f t="shared" si="50"/>
        <v>140.65348117735522</v>
      </c>
      <c r="EC20" s="86">
        <f t="shared" si="51"/>
        <v>593.68259405518847</v>
      </c>
      <c r="ED20" s="131">
        <f t="shared" si="52"/>
        <v>139.25917817024859</v>
      </c>
      <c r="EE20" s="86" t="s">
        <v>39</v>
      </c>
      <c r="EF20" s="7"/>
      <c r="EG20" s="7"/>
      <c r="EH20" s="7">
        <f t="shared" si="78"/>
        <v>1.5314912783572512E-2</v>
      </c>
      <c r="EI20" s="86">
        <f t="shared" si="90"/>
        <v>3.5925555709866511E-3</v>
      </c>
      <c r="EJ20" s="82">
        <v>88624.373000000007</v>
      </c>
      <c r="EK20" s="43">
        <v>1.23374911048452</v>
      </c>
      <c r="EL20" s="43">
        <f t="shared" si="53"/>
        <v>1093.4024135599832</v>
      </c>
      <c r="EM20" s="43">
        <f t="shared" si="54"/>
        <v>88606.57316</v>
      </c>
      <c r="EN20" s="43">
        <f t="shared" si="55"/>
        <v>1093.4335600176325</v>
      </c>
      <c r="EO20" s="43">
        <f t="shared" si="56"/>
        <v>87721.652505864433</v>
      </c>
      <c r="EP20" s="133">
        <f t="shared" si="57"/>
        <v>1111.376927457892</v>
      </c>
      <c r="EQ20" s="82">
        <v>1.22280776996278</v>
      </c>
      <c r="ER20" s="82"/>
      <c r="ES20" s="82"/>
      <c r="ET20" s="82">
        <f t="shared" si="79"/>
        <v>1.168640375496109</v>
      </c>
      <c r="EU20" s="43">
        <f t="shared" si="91"/>
        <v>1.5031566371755994E-2</v>
      </c>
      <c r="EV20" s="7">
        <v>214457.47</v>
      </c>
      <c r="EW20" s="7">
        <v>0.96378412253718804</v>
      </c>
      <c r="EX20" s="7">
        <v>97.716470906924101</v>
      </c>
      <c r="EY20" s="82">
        <v>41989.894999999997</v>
      </c>
      <c r="EZ20" s="82">
        <v>1.8647942098396899</v>
      </c>
      <c r="FA20" s="82">
        <v>95.525802723595604</v>
      </c>
      <c r="FB20" s="7">
        <v>357592.01400000002</v>
      </c>
      <c r="FC20" s="7">
        <v>0.91219875671804795</v>
      </c>
      <c r="FD20" s="7">
        <v>97.719500299738598</v>
      </c>
      <c r="FE20" s="82">
        <v>70352.585999999996</v>
      </c>
      <c r="FF20" s="82">
        <v>1.4345886185315999</v>
      </c>
      <c r="FG20" s="82">
        <v>95.148743396382301</v>
      </c>
      <c r="FH20" s="211"/>
      <c r="FI20" s="216">
        <f t="shared" si="58"/>
        <v>97.717985603331357</v>
      </c>
      <c r="FJ20" s="43">
        <f t="shared" si="59"/>
        <v>1.5146964072485503E-3</v>
      </c>
      <c r="FK20" s="43">
        <f t="shared" si="60"/>
        <v>95.337273059988945</v>
      </c>
      <c r="FL20" s="217">
        <f t="shared" si="61"/>
        <v>0.18852966360665135</v>
      </c>
      <c r="FM20" s="226">
        <v>96.742068573059086</v>
      </c>
      <c r="FN20" s="217">
        <v>0.27751388553079603</v>
      </c>
      <c r="FO20" s="231"/>
      <c r="FP20" s="235">
        <f t="shared" si="62"/>
        <v>0.99001292316612188</v>
      </c>
      <c r="FQ20" s="85">
        <f t="shared" si="63"/>
        <v>2.8399883123848011E-3</v>
      </c>
      <c r="FR20" s="85">
        <f t="shared" si="64"/>
        <v>1.0147350083338991</v>
      </c>
      <c r="FS20" s="236">
        <f t="shared" si="65"/>
        <v>3.5354970005535636E-3</v>
      </c>
      <c r="FT20" s="233"/>
    </row>
    <row r="21" spans="1:176" s="134" customFormat="1" x14ac:dyDescent="0.2">
      <c r="A21" s="2"/>
      <c r="B21" s="2" t="b">
        <v>0</v>
      </c>
      <c r="C21" s="2" t="s">
        <v>103</v>
      </c>
      <c r="D21" s="6">
        <v>43418.591886574097</v>
      </c>
      <c r="E21" s="4" t="s">
        <v>33</v>
      </c>
      <c r="F21" s="5" t="s">
        <v>154</v>
      </c>
      <c r="G21" s="2" t="s">
        <v>30</v>
      </c>
      <c r="H21" s="257">
        <v>2396.87</v>
      </c>
      <c r="I21" s="257">
        <v>6.3576309885675304</v>
      </c>
      <c r="J21" s="257">
        <f t="shared" si="2"/>
        <v>152.38414987567856</v>
      </c>
      <c r="K21" s="257">
        <f t="shared" si="3"/>
        <v>-624.83100000000013</v>
      </c>
      <c r="L21" s="257">
        <f t="shared" si="4"/>
        <v>191.38844220589158</v>
      </c>
      <c r="M21" s="257">
        <f t="shared" si="5"/>
        <v>-614.23586280657082</v>
      </c>
      <c r="N21" s="258">
        <f t="shared" si="6"/>
        <v>-188.15179347476149</v>
      </c>
      <c r="O21" s="257">
        <v>131.57642164078101</v>
      </c>
      <c r="P21" s="257"/>
      <c r="Q21" s="257"/>
      <c r="R21" s="257">
        <f t="shared" si="68"/>
        <v>-2.3219016511929036</v>
      </c>
      <c r="S21" s="257">
        <f t="shared" si="80"/>
        <v>-0.71126453055977523</v>
      </c>
      <c r="T21" s="257">
        <v>51731.112999999998</v>
      </c>
      <c r="U21" s="257">
        <v>1.6694593991348099</v>
      </c>
      <c r="V21" s="257">
        <f t="shared" si="7"/>
        <v>863.62992825554943</v>
      </c>
      <c r="W21" s="257">
        <f t="shared" si="8"/>
        <v>-5629.4830000000002</v>
      </c>
      <c r="X21" s="257">
        <f t="shared" si="9"/>
        <v>1142.215440684987</v>
      </c>
      <c r="Y21" s="257">
        <f t="shared" si="10"/>
        <v>-5534.0249566041412</v>
      </c>
      <c r="Z21" s="258">
        <f t="shared" si="11"/>
        <v>-1122.9652767928633</v>
      </c>
      <c r="AA21" s="257">
        <v>125.63774522548201</v>
      </c>
      <c r="AB21" s="257"/>
      <c r="AC21" s="257"/>
      <c r="AD21" s="257">
        <f t="shared" si="69"/>
        <v>-1.6139830134753095</v>
      </c>
      <c r="AE21" s="257">
        <f t="shared" si="81"/>
        <v>-0.32753400137551897</v>
      </c>
      <c r="AF21" s="257">
        <v>5848815.4550000001</v>
      </c>
      <c r="AG21" s="257">
        <v>0.40431452992531802</v>
      </c>
      <c r="AH21" s="257">
        <f t="shared" si="12"/>
        <v>23647.610713082599</v>
      </c>
      <c r="AI21" s="257">
        <f t="shared" si="13"/>
        <v>-195344.75700000022</v>
      </c>
      <c r="AJ21" s="257">
        <f t="shared" si="14"/>
        <v>46529.261196211519</v>
      </c>
      <c r="AK21" s="257">
        <f t="shared" si="15"/>
        <v>-192032.33412016212</v>
      </c>
      <c r="AL21" s="258">
        <f t="shared" si="16"/>
        <v>-45743.766340703944</v>
      </c>
      <c r="AM21" s="257" t="s">
        <v>39</v>
      </c>
      <c r="AN21" s="257"/>
      <c r="AO21" s="257"/>
      <c r="AP21" s="257">
        <f t="shared" si="70"/>
        <v>-2.1620880240510045</v>
      </c>
      <c r="AQ21" s="257">
        <f t="shared" si="82"/>
        <v>-0.51505559219654251</v>
      </c>
      <c r="AR21" s="260">
        <v>32049.58</v>
      </c>
      <c r="AS21" s="260">
        <v>1.1974500778147099</v>
      </c>
      <c r="AT21" s="260">
        <f t="shared" si="17"/>
        <v>383.77772064928774</v>
      </c>
      <c r="AU21" s="257">
        <f t="shared" si="0"/>
        <v>-18051.466</v>
      </c>
      <c r="AV21" s="257">
        <f t="shared" si="18"/>
        <v>1219.3014876397672</v>
      </c>
      <c r="AW21" s="257">
        <f t="shared" si="19"/>
        <v>-18416.683591270648</v>
      </c>
      <c r="AX21" s="258">
        <f t="shared" si="1"/>
        <v>-1246.6736789524691</v>
      </c>
      <c r="AY21" s="260" t="s">
        <v>39</v>
      </c>
      <c r="AZ21" s="260"/>
      <c r="BA21" s="260"/>
      <c r="BB21" s="260">
        <f t="shared" si="71"/>
        <v>-0.34576230833716298</v>
      </c>
      <c r="BC21" s="260">
        <f t="shared" si="83"/>
        <v>-2.3421021906164425E-2</v>
      </c>
      <c r="BD21" s="7">
        <v>12012.705</v>
      </c>
      <c r="BE21" s="86">
        <v>5.3920116650455796</v>
      </c>
      <c r="BF21" s="86">
        <f t="shared" si="20"/>
        <v>647.72645488751357</v>
      </c>
      <c r="BG21" s="86">
        <f t="shared" si="21"/>
        <v>7331.7643800000005</v>
      </c>
      <c r="BH21" s="86">
        <f t="shared" si="22"/>
        <v>662.65936111926192</v>
      </c>
      <c r="BI21" s="86">
        <f t="shared" si="23"/>
        <v>7480.1007714392081</v>
      </c>
      <c r="BJ21" s="131">
        <f t="shared" si="66"/>
        <v>676.8872326275108</v>
      </c>
      <c r="BK21" s="86" t="s">
        <v>39</v>
      </c>
      <c r="BL21" s="86"/>
      <c r="BM21" s="86"/>
      <c r="BN21" s="86">
        <f t="shared" si="72"/>
        <v>0.32147587981086506</v>
      </c>
      <c r="BO21" s="86">
        <f t="shared" si="84"/>
        <v>2.9101663737892778E-2</v>
      </c>
      <c r="BP21" s="58">
        <v>1217.422</v>
      </c>
      <c r="BQ21" s="58">
        <v>9.6318826225381606</v>
      </c>
      <c r="BR21" s="58">
        <f t="shared" si="24"/>
        <v>117.26065806095653</v>
      </c>
      <c r="BS21" s="43">
        <f t="shared" si="25"/>
        <v>946.65192000000002</v>
      </c>
      <c r="BT21" s="43">
        <f t="shared" si="26"/>
        <v>129.14966376770707</v>
      </c>
      <c r="BU21" s="43">
        <f t="shared" si="27"/>
        <v>930.599728340458</v>
      </c>
      <c r="BV21" s="133">
        <f t="shared" si="28"/>
        <v>126.98924708551232</v>
      </c>
      <c r="BW21" s="83" t="s">
        <v>39</v>
      </c>
      <c r="BX21" s="83"/>
      <c r="BY21" s="83"/>
      <c r="BZ21" s="83">
        <f t="shared" si="73"/>
        <v>7.056894452460799E-3</v>
      </c>
      <c r="CA21" s="83">
        <f t="shared" si="85"/>
        <v>9.6313966922051571E-4</v>
      </c>
      <c r="CB21" s="22">
        <v>3430.223</v>
      </c>
      <c r="CC21" s="22">
        <v>4.5647780031224903</v>
      </c>
      <c r="CD21" s="86">
        <f t="shared" si="29"/>
        <v>156.58206496204838</v>
      </c>
      <c r="CE21" s="7">
        <f t="shared" si="30"/>
        <v>2568.5221399999996</v>
      </c>
      <c r="CF21" s="86">
        <f t="shared" si="31"/>
        <v>173.11104460654994</v>
      </c>
      <c r="CG21" s="86">
        <f t="shared" si="32"/>
        <v>2524.9682118855803</v>
      </c>
      <c r="CH21" s="131">
        <f t="shared" si="33"/>
        <v>170.33786770015888</v>
      </c>
      <c r="CI21" s="118" t="s">
        <v>39</v>
      </c>
      <c r="CJ21" s="22"/>
      <c r="CK21" s="22"/>
      <c r="CL21" s="7">
        <f t="shared" si="74"/>
        <v>8.1230479085239365E-2</v>
      </c>
      <c r="CM21" s="86">
        <f t="shared" si="86"/>
        <v>5.4836390568657883E-3</v>
      </c>
      <c r="CN21" s="57">
        <v>3306.08</v>
      </c>
      <c r="CO21" s="57">
        <v>9.8146368774184491</v>
      </c>
      <c r="CP21" s="57">
        <f t="shared" si="34"/>
        <v>324.47974687695586</v>
      </c>
      <c r="CQ21" s="43">
        <f t="shared" si="35"/>
        <v>2529.3495800000001</v>
      </c>
      <c r="CR21" s="43">
        <f t="shared" si="67"/>
        <v>327.84484426667933</v>
      </c>
      <c r="CS21" s="43">
        <f t="shared" si="36"/>
        <v>2486.4598933323368</v>
      </c>
      <c r="CT21" s="133">
        <f t="shared" si="37"/>
        <v>322.3687427854253</v>
      </c>
      <c r="CU21" s="84" t="s">
        <v>39</v>
      </c>
      <c r="CV21" s="84"/>
      <c r="CW21" s="84"/>
      <c r="CX21" s="84">
        <f t="shared" si="75"/>
        <v>1.8112060527471458E-2</v>
      </c>
      <c r="CY21" s="84">
        <f t="shared" si="87"/>
        <v>2.3485672786374028E-3</v>
      </c>
      <c r="CZ21" s="7">
        <v>1160.3610000000001</v>
      </c>
      <c r="DA21" s="7">
        <v>13.1959351740351</v>
      </c>
      <c r="DB21" s="86">
        <f t="shared" si="38"/>
        <v>153.12048534478544</v>
      </c>
      <c r="DC21" s="7">
        <f t="shared" si="39"/>
        <v>1096.4278200000001</v>
      </c>
      <c r="DD21" s="86">
        <f t="shared" si="40"/>
        <v>153.38975427347745</v>
      </c>
      <c r="DE21" s="86">
        <f t="shared" si="41"/>
        <v>1077.8359076659567</v>
      </c>
      <c r="DF21" s="131">
        <f t="shared" si="42"/>
        <v>150.82212913240159</v>
      </c>
      <c r="DG21" s="86" t="s">
        <v>39</v>
      </c>
      <c r="DH21" s="7"/>
      <c r="DI21" s="7"/>
      <c r="DJ21" s="7">
        <f t="shared" si="76"/>
        <v>7.2887325795489271E-3</v>
      </c>
      <c r="DK21" s="86">
        <f t="shared" si="88"/>
        <v>1.0200782032051719E-3</v>
      </c>
      <c r="DL21" s="43">
        <v>667.77700000000004</v>
      </c>
      <c r="DM21" s="43">
        <v>12.2423488681892</v>
      </c>
      <c r="DN21" s="43">
        <f t="shared" si="43"/>
        <v>81.751590001527802</v>
      </c>
      <c r="DO21" s="43">
        <f t="shared" si="44"/>
        <v>652.23962000000006</v>
      </c>
      <c r="DP21" s="43">
        <f t="shared" si="45"/>
        <v>89.953034978372088</v>
      </c>
      <c r="DQ21" s="43">
        <f t="shared" si="46"/>
        <v>641.17972019206763</v>
      </c>
      <c r="DR21" s="133">
        <f t="shared" si="47"/>
        <v>88.447858688483649</v>
      </c>
      <c r="DS21" s="82">
        <v>5.1550616897930797E-4</v>
      </c>
      <c r="DT21" s="82"/>
      <c r="DU21" s="82"/>
      <c r="DV21" s="82">
        <f t="shared" si="77"/>
        <v>7.6549632305643227E-3</v>
      </c>
      <c r="DW21" s="82">
        <f t="shared" si="89"/>
        <v>1.0561369021850834E-3</v>
      </c>
      <c r="DX21" s="7">
        <v>1014.193</v>
      </c>
      <c r="DY21" s="7">
        <v>11.466425824436101</v>
      </c>
      <c r="DZ21" s="86">
        <f t="shared" si="48"/>
        <v>116.29168806162322</v>
      </c>
      <c r="EA21" s="7">
        <f t="shared" si="49"/>
        <v>537.59855999999991</v>
      </c>
      <c r="EB21" s="86">
        <f t="shared" si="50"/>
        <v>126.28582733702572</v>
      </c>
      <c r="EC21" s="86">
        <f t="shared" si="51"/>
        <v>528.48260624900161</v>
      </c>
      <c r="ED21" s="131">
        <f t="shared" si="52"/>
        <v>124.15416975432206</v>
      </c>
      <c r="EE21" s="86" t="s">
        <v>39</v>
      </c>
      <c r="EF21" s="7"/>
      <c r="EG21" s="7"/>
      <c r="EH21" s="7">
        <f t="shared" si="78"/>
        <v>1.3632983522481662E-2</v>
      </c>
      <c r="EI21" s="86">
        <f t="shared" si="90"/>
        <v>3.2028818447480726E-3</v>
      </c>
      <c r="EJ21" s="82">
        <v>30102.863000000001</v>
      </c>
      <c r="EK21" s="43">
        <v>2.0885780448608999</v>
      </c>
      <c r="EL21" s="43">
        <f t="shared" si="53"/>
        <v>628.72178749255534</v>
      </c>
      <c r="EM21" s="43">
        <f t="shared" si="54"/>
        <v>30085.063160000002</v>
      </c>
      <c r="EN21" s="43">
        <f t="shared" si="55"/>
        <v>628.77595235653746</v>
      </c>
      <c r="EO21" s="43">
        <f t="shared" si="56"/>
        <v>29574.916621730958</v>
      </c>
      <c r="EP21" s="133">
        <f t="shared" si="57"/>
        <v>624.2145279693018</v>
      </c>
      <c r="EQ21" s="82">
        <v>0.33498310684775101</v>
      </c>
      <c r="ER21" s="82"/>
      <c r="ES21" s="82"/>
      <c r="ET21" s="82">
        <f t="shared" si="79"/>
        <v>0.39400126056420548</v>
      </c>
      <c r="EU21" s="43">
        <f t="shared" si="91"/>
        <v>8.3617616081871054E-3</v>
      </c>
      <c r="EV21" s="7">
        <v>217293.28899999999</v>
      </c>
      <c r="EW21" s="7">
        <v>0.63596455205067703</v>
      </c>
      <c r="EX21" s="7">
        <v>99.008597615360998</v>
      </c>
      <c r="EY21" s="82">
        <v>42107.633000000002</v>
      </c>
      <c r="EZ21" s="82">
        <v>1.8531691750566199</v>
      </c>
      <c r="FA21" s="82">
        <v>95.793653285285998</v>
      </c>
      <c r="FB21" s="7">
        <v>362823.27399999998</v>
      </c>
      <c r="FC21" s="7">
        <v>0.94075815769850102</v>
      </c>
      <c r="FD21" s="7">
        <v>99.149051556825697</v>
      </c>
      <c r="FE21" s="82">
        <v>70346.774999999994</v>
      </c>
      <c r="FF21" s="82">
        <v>1.6230353148911201</v>
      </c>
      <c r="FG21" s="82">
        <v>95.140884277346203</v>
      </c>
      <c r="FH21" s="211"/>
      <c r="FI21" s="216">
        <f t="shared" si="58"/>
        <v>99.078824586093347</v>
      </c>
      <c r="FJ21" s="43">
        <f t="shared" si="59"/>
        <v>7.0226970732349514E-2</v>
      </c>
      <c r="FK21" s="43">
        <f t="shared" si="60"/>
        <v>95.467268781316108</v>
      </c>
      <c r="FL21" s="217">
        <f t="shared" si="61"/>
        <v>0.32638450396989782</v>
      </c>
      <c r="FM21" s="226">
        <v>97.398764314670558</v>
      </c>
      <c r="FN21" s="217">
        <v>0.27826881170668322</v>
      </c>
      <c r="FO21" s="231"/>
      <c r="FP21" s="235">
        <f t="shared" si="62"/>
        <v>0.9830431953705413</v>
      </c>
      <c r="FQ21" s="85">
        <f t="shared" si="63"/>
        <v>2.8937019544947023E-3</v>
      </c>
      <c r="FR21" s="85">
        <f t="shared" si="64"/>
        <v>1.0202320183452496</v>
      </c>
      <c r="FS21" s="236">
        <f t="shared" si="65"/>
        <v>4.5455597208204036E-3</v>
      </c>
      <c r="FT21" s="233"/>
    </row>
    <row r="22" spans="1:176" s="134" customFormat="1" x14ac:dyDescent="0.2">
      <c r="A22" s="2"/>
      <c r="B22" s="2" t="b">
        <v>0</v>
      </c>
      <c r="C22" s="2" t="s">
        <v>27</v>
      </c>
      <c r="D22" s="6">
        <v>43418.599074074104</v>
      </c>
      <c r="E22" s="4" t="s">
        <v>33</v>
      </c>
      <c r="F22" s="5" t="s">
        <v>154</v>
      </c>
      <c r="G22" s="2" t="s">
        <v>94</v>
      </c>
      <c r="H22" s="257">
        <v>1425.6859999999999</v>
      </c>
      <c r="I22" s="257">
        <v>13.243545820802501</v>
      </c>
      <c r="J22" s="257">
        <f t="shared" si="2"/>
        <v>188.81137867076635</v>
      </c>
      <c r="K22" s="257">
        <f t="shared" si="3"/>
        <v>-1596.0150000000001</v>
      </c>
      <c r="L22" s="257">
        <f t="shared" si="4"/>
        <v>221.49118129672826</v>
      </c>
      <c r="M22" s="257">
        <f t="shared" si="5"/>
        <v>-1553.4638328223341</v>
      </c>
      <c r="N22" s="258">
        <f t="shared" si="6"/>
        <v>-215.73289202677981</v>
      </c>
      <c r="O22" s="257">
        <v>132.401544663517</v>
      </c>
      <c r="P22" s="257"/>
      <c r="Q22" s="257"/>
      <c r="R22" s="257">
        <f t="shared" si="68"/>
        <v>-5.8723211341284269</v>
      </c>
      <c r="S22" s="257">
        <f t="shared" si="80"/>
        <v>-0.8156311376499813</v>
      </c>
      <c r="T22" s="257">
        <v>33360.557000000001</v>
      </c>
      <c r="U22" s="257">
        <v>2.14806810197173</v>
      </c>
      <c r="V22" s="257">
        <f t="shared" si="7"/>
        <v>716.60748355709711</v>
      </c>
      <c r="W22" s="257">
        <f t="shared" si="8"/>
        <v>-24000.038999999997</v>
      </c>
      <c r="X22" s="257">
        <f t="shared" si="9"/>
        <v>1035.5316245535666</v>
      </c>
      <c r="Y22" s="257">
        <f t="shared" si="10"/>
        <v>-23360.176798354332</v>
      </c>
      <c r="Z22" s="258">
        <f t="shared" si="11"/>
        <v>-1015.0041089822402</v>
      </c>
      <c r="AA22" s="257">
        <v>126.53160117788499</v>
      </c>
      <c r="AB22" s="257"/>
      <c r="AC22" s="257"/>
      <c r="AD22" s="257">
        <f t="shared" si="69"/>
        <v>-6.8129307041397373</v>
      </c>
      <c r="AE22" s="257">
        <f t="shared" si="81"/>
        <v>-0.29650173136416103</v>
      </c>
      <c r="AF22" s="257">
        <v>5900865.3439999996</v>
      </c>
      <c r="AG22" s="257">
        <v>0.55951296967670805</v>
      </c>
      <c r="AH22" s="257">
        <f t="shared" si="12"/>
        <v>33016.106922838095</v>
      </c>
      <c r="AI22" s="257">
        <f t="shared" si="13"/>
        <v>-143294.86800000072</v>
      </c>
      <c r="AJ22" s="257">
        <f t="shared" si="14"/>
        <v>51921.344082834119</v>
      </c>
      <c r="AK22" s="257">
        <f t="shared" si="15"/>
        <v>-139474.5004696394</v>
      </c>
      <c r="AL22" s="258">
        <f t="shared" si="16"/>
        <v>-50542.126883795463</v>
      </c>
      <c r="AM22" s="257" t="s">
        <v>39</v>
      </c>
      <c r="AN22" s="257"/>
      <c r="AO22" s="257"/>
      <c r="AP22" s="257">
        <f t="shared" si="70"/>
        <v>-1.5703404768137021</v>
      </c>
      <c r="AQ22" s="257">
        <f t="shared" si="82"/>
        <v>-0.56906587011421073</v>
      </c>
      <c r="AR22" s="260">
        <v>37555.411</v>
      </c>
      <c r="AS22" s="260">
        <v>2.1853979732044801</v>
      </c>
      <c r="AT22" s="260">
        <f t="shared" si="17"/>
        <v>820.73519082261237</v>
      </c>
      <c r="AU22" s="257">
        <f t="shared" si="0"/>
        <v>-12545.635000000002</v>
      </c>
      <c r="AV22" s="257">
        <f t="shared" si="18"/>
        <v>1418.8083141666518</v>
      </c>
      <c r="AW22" s="257">
        <f t="shared" si="19"/>
        <v>-12606.249035484972</v>
      </c>
      <c r="AX22" s="258">
        <f t="shared" si="1"/>
        <v>-1426.360034370829</v>
      </c>
      <c r="AY22" s="260" t="s">
        <v>39</v>
      </c>
      <c r="AZ22" s="260"/>
      <c r="BA22" s="260"/>
      <c r="BB22" s="260">
        <f t="shared" si="71"/>
        <v>-0.23667484671607414</v>
      </c>
      <c r="BC22" s="260">
        <f t="shared" si="83"/>
        <v>-2.6785397221564061E-2</v>
      </c>
      <c r="BD22" s="7">
        <v>13914.61</v>
      </c>
      <c r="BE22" s="86">
        <v>4.1313870063204803</v>
      </c>
      <c r="BF22" s="86">
        <f t="shared" si="20"/>
        <v>574.86638952017029</v>
      </c>
      <c r="BG22" s="86">
        <f t="shared" si="21"/>
        <v>9233.6693800000012</v>
      </c>
      <c r="BH22" s="86">
        <f t="shared" si="22"/>
        <v>591.64113643136602</v>
      </c>
      <c r="BI22" s="86">
        <f t="shared" si="23"/>
        <v>9278.2817063952625</v>
      </c>
      <c r="BJ22" s="131">
        <f t="shared" si="66"/>
        <v>595.4043195672225</v>
      </c>
      <c r="BK22" s="86" t="s">
        <v>39</v>
      </c>
      <c r="BL22" s="86"/>
      <c r="BM22" s="86"/>
      <c r="BN22" s="86">
        <f t="shared" si="72"/>
        <v>0.39875716462073502</v>
      </c>
      <c r="BO22" s="86">
        <f t="shared" si="84"/>
        <v>2.5607788078404733E-2</v>
      </c>
      <c r="BP22" s="58">
        <v>922.06700000000001</v>
      </c>
      <c r="BQ22" s="58">
        <v>11.495489484862601</v>
      </c>
      <c r="BR22" s="58">
        <f t="shared" si="24"/>
        <v>105.99611502838803</v>
      </c>
      <c r="BS22" s="43">
        <f t="shared" si="25"/>
        <v>651.29692</v>
      </c>
      <c r="BT22" s="43">
        <f t="shared" si="26"/>
        <v>119.01575577852913</v>
      </c>
      <c r="BU22" s="43">
        <f t="shared" si="27"/>
        <v>633.93276983523401</v>
      </c>
      <c r="BV22" s="133">
        <f t="shared" si="28"/>
        <v>115.88821106772063</v>
      </c>
      <c r="BW22" s="83" t="s">
        <v>39</v>
      </c>
      <c r="BX22" s="83"/>
      <c r="BY22" s="83"/>
      <c r="BZ22" s="83">
        <f t="shared" si="73"/>
        <v>4.8072189475717479E-3</v>
      </c>
      <c r="CA22" s="83">
        <f t="shared" si="85"/>
        <v>8.7888058430841531E-4</v>
      </c>
      <c r="CB22" s="22">
        <v>3531.373</v>
      </c>
      <c r="CC22" s="22">
        <v>7.1663548049121504</v>
      </c>
      <c r="CD22" s="86">
        <f t="shared" si="29"/>
        <v>253.07071866487036</v>
      </c>
      <c r="CE22" s="7">
        <f t="shared" si="30"/>
        <v>2669.6721399999997</v>
      </c>
      <c r="CF22" s="86">
        <f t="shared" si="31"/>
        <v>263.61767646071411</v>
      </c>
      <c r="CG22" s="86">
        <f t="shared" si="32"/>
        <v>2598.4963267785088</v>
      </c>
      <c r="CH22" s="131">
        <f t="shared" si="33"/>
        <v>256.93452937702779</v>
      </c>
      <c r="CI22" s="118" t="s">
        <v>39</v>
      </c>
      <c r="CJ22" s="22"/>
      <c r="CK22" s="22"/>
      <c r="CL22" s="7">
        <f t="shared" si="74"/>
        <v>8.3595944112035414E-2</v>
      </c>
      <c r="CM22" s="86">
        <f t="shared" si="86"/>
        <v>8.2684239170713464E-3</v>
      </c>
      <c r="CN22" s="57">
        <v>2357.8249999999998</v>
      </c>
      <c r="CO22" s="57">
        <v>7.7381172468200798</v>
      </c>
      <c r="CP22" s="57">
        <f t="shared" si="34"/>
        <v>182.45126297483552</v>
      </c>
      <c r="CQ22" s="43">
        <f t="shared" si="35"/>
        <v>1581.09458</v>
      </c>
      <c r="CR22" s="43">
        <f t="shared" si="67"/>
        <v>188.37090842277757</v>
      </c>
      <c r="CS22" s="43">
        <f t="shared" si="36"/>
        <v>1538.9412043755342</v>
      </c>
      <c r="CT22" s="133">
        <f t="shared" si="37"/>
        <v>183.51822246869429</v>
      </c>
      <c r="CU22" s="84" t="s">
        <v>39</v>
      </c>
      <c r="CV22" s="84"/>
      <c r="CW22" s="84"/>
      <c r="CX22" s="84">
        <f t="shared" si="75"/>
        <v>1.1210072728948691E-2</v>
      </c>
      <c r="CY22" s="84">
        <f t="shared" si="87"/>
        <v>1.3370291122494155E-3</v>
      </c>
      <c r="CZ22" s="7">
        <v>826.96600000000001</v>
      </c>
      <c r="DA22" s="7">
        <v>10.8465022309245</v>
      </c>
      <c r="DB22" s="86">
        <f t="shared" si="38"/>
        <v>89.696885638987098</v>
      </c>
      <c r="DC22" s="7">
        <f t="shared" si="39"/>
        <v>763.03282000000002</v>
      </c>
      <c r="DD22" s="86">
        <f t="shared" si="40"/>
        <v>90.155781718027797</v>
      </c>
      <c r="DE22" s="86">
        <f t="shared" si="41"/>
        <v>742.6896922187035</v>
      </c>
      <c r="DF22" s="131">
        <f t="shared" si="42"/>
        <v>87.834605699563497</v>
      </c>
      <c r="DG22" s="86" t="s">
        <v>39</v>
      </c>
      <c r="DH22" s="7"/>
      <c r="DI22" s="7"/>
      <c r="DJ22" s="7">
        <f t="shared" si="76"/>
        <v>5.0223475741237884E-3</v>
      </c>
      <c r="DK22" s="86">
        <f t="shared" si="88"/>
        <v>5.9410288128022024E-4</v>
      </c>
      <c r="DL22" s="43">
        <v>446.51799999999997</v>
      </c>
      <c r="DM22" s="43">
        <v>12.952895392994</v>
      </c>
      <c r="DN22" s="43">
        <f t="shared" si="43"/>
        <v>57.837009450888942</v>
      </c>
      <c r="DO22" s="43">
        <f t="shared" si="44"/>
        <v>430.98061999999999</v>
      </c>
      <c r="DP22" s="43">
        <f t="shared" si="45"/>
        <v>68.944511719676058</v>
      </c>
      <c r="DQ22" s="43">
        <f t="shared" si="46"/>
        <v>419.49029665594986</v>
      </c>
      <c r="DR22" s="133">
        <f t="shared" si="47"/>
        <v>67.140796794730093</v>
      </c>
      <c r="DS22" s="82" t="s">
        <v>39</v>
      </c>
      <c r="DT22" s="82"/>
      <c r="DU22" s="82"/>
      <c r="DV22" s="82">
        <f t="shared" si="77"/>
        <v>5.0082413640872717E-3</v>
      </c>
      <c r="DW22" s="82">
        <f t="shared" si="89"/>
        <v>8.0168082756260745E-4</v>
      </c>
      <c r="DX22" s="7">
        <v>1625.951</v>
      </c>
      <c r="DY22" s="7">
        <v>14.469581802794099</v>
      </c>
      <c r="DZ22" s="86">
        <f t="shared" si="48"/>
        <v>235.26831001834867</v>
      </c>
      <c r="EA22" s="7">
        <f t="shared" si="49"/>
        <v>1149.3565599999999</v>
      </c>
      <c r="EB22" s="86">
        <f t="shared" si="50"/>
        <v>240.36541176480657</v>
      </c>
      <c r="EC22" s="86">
        <f t="shared" si="51"/>
        <v>1118.7137006714177</v>
      </c>
      <c r="ED22" s="131">
        <f t="shared" si="52"/>
        <v>234.0272534167257</v>
      </c>
      <c r="EE22" s="86" t="s">
        <v>39</v>
      </c>
      <c r="EF22" s="7"/>
      <c r="EG22" s="7"/>
      <c r="EH22" s="7">
        <f t="shared" si="78"/>
        <v>2.885885981352812E-2</v>
      </c>
      <c r="EI22" s="86">
        <f t="shared" si="90"/>
        <v>6.0374160965959139E-3</v>
      </c>
      <c r="EJ22" s="82">
        <v>10566.263999999999</v>
      </c>
      <c r="EK22" s="43">
        <v>6.6032891591737704</v>
      </c>
      <c r="EL22" s="43">
        <f t="shared" si="53"/>
        <v>697.72096524168069</v>
      </c>
      <c r="EM22" s="43">
        <f t="shared" si="54"/>
        <v>10548.46416</v>
      </c>
      <c r="EN22" s="43">
        <f t="shared" si="55"/>
        <v>697.76977401706029</v>
      </c>
      <c r="EO22" s="43">
        <f t="shared" si="56"/>
        <v>10267.232804442703</v>
      </c>
      <c r="EP22" s="133">
        <f t="shared" si="57"/>
        <v>681.20062677007354</v>
      </c>
      <c r="EQ22" s="82">
        <v>3.8595087714470101E-2</v>
      </c>
      <c r="ER22" s="82"/>
      <c r="ES22" s="82"/>
      <c r="ET22" s="82">
        <f t="shared" si="79"/>
        <v>0.13678154089821487</v>
      </c>
      <c r="EU22" s="43">
        <f t="shared" si="91"/>
        <v>9.0801321612098713E-3</v>
      </c>
      <c r="EV22" s="7">
        <v>221291.89499999999</v>
      </c>
      <c r="EW22" s="7">
        <v>1.1647056514830101</v>
      </c>
      <c r="EX22" s="7">
        <v>100.83054239008599</v>
      </c>
      <c r="EY22" s="82">
        <v>42660.705999999998</v>
      </c>
      <c r="EZ22" s="82">
        <v>1.72304577772679</v>
      </c>
      <c r="FA22" s="82">
        <v>97.051878443737706</v>
      </c>
      <c r="FB22" s="7">
        <v>365845.799</v>
      </c>
      <c r="FC22" s="7">
        <v>1.01588781253545</v>
      </c>
      <c r="FD22" s="7">
        <v>99.975019758239299</v>
      </c>
      <c r="FE22" s="82">
        <v>72061.702999999994</v>
      </c>
      <c r="FF22" s="82">
        <v>1.4292317487661701</v>
      </c>
      <c r="FG22" s="82">
        <v>97.460248120137607</v>
      </c>
      <c r="FH22" s="211"/>
      <c r="FI22" s="216">
        <f t="shared" si="58"/>
        <v>100.40278107416265</v>
      </c>
      <c r="FJ22" s="43">
        <f t="shared" si="59"/>
        <v>0.42776131592334821</v>
      </c>
      <c r="FK22" s="43">
        <f t="shared" si="60"/>
        <v>97.256063281937656</v>
      </c>
      <c r="FL22" s="217">
        <f t="shared" si="61"/>
        <v>0.20418483819995004</v>
      </c>
      <c r="FM22" s="226">
        <v>97.725954401111764</v>
      </c>
      <c r="FN22" s="217">
        <v>0.27808004543577558</v>
      </c>
      <c r="FO22" s="231"/>
      <c r="FP22" s="235">
        <f t="shared" si="62"/>
        <v>0.97333911825536346</v>
      </c>
      <c r="FQ22" s="85">
        <f t="shared" si="63"/>
        <v>4.9867249269602322E-3</v>
      </c>
      <c r="FR22" s="85">
        <f t="shared" si="64"/>
        <v>1.0048314840568031</v>
      </c>
      <c r="FS22" s="236">
        <f t="shared" si="65"/>
        <v>3.5532744230687809E-3</v>
      </c>
      <c r="FT22" s="233"/>
    </row>
    <row r="23" spans="1:176" s="134" customFormat="1" x14ac:dyDescent="0.2">
      <c r="A23" s="2"/>
      <c r="B23" s="2" t="b">
        <v>0</v>
      </c>
      <c r="C23" s="2" t="s">
        <v>55</v>
      </c>
      <c r="D23" s="6">
        <v>43418.606261574103</v>
      </c>
      <c r="E23" s="4" t="s">
        <v>33</v>
      </c>
      <c r="F23" s="5" t="s">
        <v>154</v>
      </c>
      <c r="G23" s="2" t="s">
        <v>7</v>
      </c>
      <c r="H23" s="257">
        <v>1093.2750000000001</v>
      </c>
      <c r="I23" s="257">
        <v>10.3680551521082</v>
      </c>
      <c r="J23" s="257">
        <f t="shared" si="2"/>
        <v>113.35135496421093</v>
      </c>
      <c r="K23" s="257">
        <f t="shared" si="3"/>
        <v>-1928.4259999999999</v>
      </c>
      <c r="L23" s="257">
        <f t="shared" si="4"/>
        <v>162.04053921438049</v>
      </c>
      <c r="M23" s="257">
        <f t="shared" si="5"/>
        <v>-1896.4657432975782</v>
      </c>
      <c r="N23" s="258">
        <f t="shared" si="6"/>
        <v>-159.45063922084304</v>
      </c>
      <c r="O23" s="257">
        <v>132.68396279346001</v>
      </c>
      <c r="P23" s="257"/>
      <c r="Q23" s="257"/>
      <c r="R23" s="257">
        <f t="shared" si="68"/>
        <v>-7.1689186637089968</v>
      </c>
      <c r="S23" s="257">
        <f t="shared" si="80"/>
        <v>-0.60300721479471631</v>
      </c>
      <c r="T23" s="257">
        <v>28837.383999999998</v>
      </c>
      <c r="U23" s="257">
        <v>3.0275590093805</v>
      </c>
      <c r="V23" s="257">
        <f t="shared" si="7"/>
        <v>873.06881736165076</v>
      </c>
      <c r="W23" s="257">
        <f t="shared" si="8"/>
        <v>-28523.212</v>
      </c>
      <c r="X23" s="257">
        <f t="shared" si="9"/>
        <v>1149.3687919070123</v>
      </c>
      <c r="Y23" s="257">
        <f t="shared" si="10"/>
        <v>-28050.490113084146</v>
      </c>
      <c r="Z23" s="258">
        <f t="shared" si="11"/>
        <v>-1133.2667653836093</v>
      </c>
      <c r="AA23" s="257">
        <v>126.751685159546</v>
      </c>
      <c r="AB23" s="257"/>
      <c r="AC23" s="257"/>
      <c r="AD23" s="257">
        <f t="shared" si="69"/>
        <v>-8.1808475598122214</v>
      </c>
      <c r="AE23" s="257">
        <f t="shared" si="81"/>
        <v>-0.33113209800951171</v>
      </c>
      <c r="AF23" s="257">
        <v>5807804.21</v>
      </c>
      <c r="AG23" s="257">
        <v>0.38441600702880702</v>
      </c>
      <c r="AH23" s="257">
        <f t="shared" si="12"/>
        <v>22326.12904013295</v>
      </c>
      <c r="AI23" s="257">
        <f t="shared" si="13"/>
        <v>-236356.00200000033</v>
      </c>
      <c r="AJ23" s="257">
        <f t="shared" si="14"/>
        <v>45871.763569154864</v>
      </c>
      <c r="AK23" s="257">
        <f t="shared" si="15"/>
        <v>-232438.81850575263</v>
      </c>
      <c r="AL23" s="258">
        <f t="shared" si="16"/>
        <v>-45116.596190783675</v>
      </c>
      <c r="AM23" s="257" t="s">
        <v>39</v>
      </c>
      <c r="AN23" s="257"/>
      <c r="AO23" s="257"/>
      <c r="AP23" s="257">
        <f t="shared" si="70"/>
        <v>-2.6170237846579818</v>
      </c>
      <c r="AQ23" s="257">
        <f t="shared" si="82"/>
        <v>-0.50800763970756901</v>
      </c>
      <c r="AR23" s="260">
        <v>26952.621999999999</v>
      </c>
      <c r="AS23" s="260">
        <v>2.03084499227983</v>
      </c>
      <c r="AT23" s="260">
        <f t="shared" si="17"/>
        <v>547.36597417511177</v>
      </c>
      <c r="AU23" s="257">
        <f t="shared" si="0"/>
        <v>-23148.424000000003</v>
      </c>
      <c r="AV23" s="257">
        <f t="shared" si="18"/>
        <v>1280.2422772969401</v>
      </c>
      <c r="AW23" s="257">
        <f t="shared" si="19"/>
        <v>-23548.196550428143</v>
      </c>
      <c r="AX23" s="258">
        <f t="shared" si="1"/>
        <v>-1319.3594767928237</v>
      </c>
      <c r="AY23" s="260" t="s">
        <v>39</v>
      </c>
      <c r="AZ23" s="260"/>
      <c r="BA23" s="260"/>
      <c r="BB23" s="260">
        <f t="shared" si="71"/>
        <v>-0.4421034197662238</v>
      </c>
      <c r="BC23" s="260">
        <f t="shared" si="83"/>
        <v>-2.479407590629152E-2</v>
      </c>
      <c r="BD23" s="7">
        <v>10230.587</v>
      </c>
      <c r="BE23" s="86">
        <v>2.8078136373076501</v>
      </c>
      <c r="BF23" s="86">
        <f t="shared" si="20"/>
        <v>287.25581696262356</v>
      </c>
      <c r="BG23" s="86">
        <f t="shared" si="21"/>
        <v>5549.6463800000001</v>
      </c>
      <c r="BH23" s="86">
        <f t="shared" si="22"/>
        <v>319.50551309282037</v>
      </c>
      <c r="BI23" s="86">
        <f t="shared" si="23"/>
        <v>5645.4885974791205</v>
      </c>
      <c r="BJ23" s="131">
        <f t="shared" si="66"/>
        <v>328.94219962914195</v>
      </c>
      <c r="BK23" s="86" t="s">
        <v>39</v>
      </c>
      <c r="BL23" s="86"/>
      <c r="BM23" s="86"/>
      <c r="BN23" s="86">
        <f t="shared" si="72"/>
        <v>0.24262887216258899</v>
      </c>
      <c r="BO23" s="86">
        <f t="shared" si="84"/>
        <v>1.4149711580904474E-2</v>
      </c>
      <c r="BP23" s="58">
        <v>728.84699999999998</v>
      </c>
      <c r="BQ23" s="58">
        <v>8.6586983396107602</v>
      </c>
      <c r="BR23" s="58">
        <f t="shared" si="24"/>
        <v>63.10866308730283</v>
      </c>
      <c r="BS23" s="43">
        <f t="shared" si="25"/>
        <v>458.07691999999997</v>
      </c>
      <c r="BT23" s="43">
        <f t="shared" si="26"/>
        <v>83.14010511834779</v>
      </c>
      <c r="BU23" s="43">
        <f t="shared" si="27"/>
        <v>450.48510369351237</v>
      </c>
      <c r="BV23" s="133">
        <f t="shared" si="28"/>
        <v>81.772724437691409</v>
      </c>
      <c r="BW23" s="83" t="s">
        <v>39</v>
      </c>
      <c r="BX23" s="83"/>
      <c r="BY23" s="83"/>
      <c r="BZ23" s="83">
        <f t="shared" si="73"/>
        <v>3.4161044027383757E-3</v>
      </c>
      <c r="CA23" s="83">
        <f t="shared" si="85"/>
        <v>6.2015413941513421E-4</v>
      </c>
      <c r="CB23" s="22">
        <v>3377.1550000000002</v>
      </c>
      <c r="CC23" s="22">
        <v>8.6910178691731002</v>
      </c>
      <c r="CD23" s="86">
        <f t="shared" si="29"/>
        <v>293.50914451967282</v>
      </c>
      <c r="CE23" s="7">
        <f t="shared" si="30"/>
        <v>2515.4541399999998</v>
      </c>
      <c r="CF23" s="86">
        <f t="shared" si="31"/>
        <v>302.65014226605274</v>
      </c>
      <c r="CG23" s="86">
        <f t="shared" si="32"/>
        <v>2473.7649281569893</v>
      </c>
      <c r="CH23" s="131">
        <f t="shared" si="33"/>
        <v>297.72138636232859</v>
      </c>
      <c r="CI23" s="118" t="s">
        <v>39</v>
      </c>
      <c r="CJ23" s="22"/>
      <c r="CK23" s="22"/>
      <c r="CL23" s="7">
        <f t="shared" si="74"/>
        <v>7.9583223785773691E-2</v>
      </c>
      <c r="CM23" s="86">
        <f t="shared" si="86"/>
        <v>9.5800047588139123E-3</v>
      </c>
      <c r="CN23" s="57">
        <v>2502.0320000000002</v>
      </c>
      <c r="CO23" s="57">
        <v>6.6064612583991202</v>
      </c>
      <c r="CP23" s="57">
        <f t="shared" si="34"/>
        <v>165.29577475274868</v>
      </c>
      <c r="CQ23" s="43">
        <f t="shared" si="35"/>
        <v>1725.3015800000003</v>
      </c>
      <c r="CR23" s="43">
        <f t="shared" si="67"/>
        <v>171.80753455544757</v>
      </c>
      <c r="CS23" s="43">
        <f t="shared" si="36"/>
        <v>1696.707751983839</v>
      </c>
      <c r="CT23" s="133">
        <f t="shared" si="37"/>
        <v>169.03233241648562</v>
      </c>
      <c r="CU23" s="84" t="s">
        <v>39</v>
      </c>
      <c r="CV23" s="84"/>
      <c r="CW23" s="84"/>
      <c r="CX23" s="84">
        <f t="shared" si="75"/>
        <v>1.2359287830770524E-2</v>
      </c>
      <c r="CY23" s="84">
        <f t="shared" si="87"/>
        <v>1.2315839543831327E-3</v>
      </c>
      <c r="CZ23" s="7">
        <v>540.62400000000002</v>
      </c>
      <c r="DA23" s="7">
        <v>9.4829480013350391</v>
      </c>
      <c r="DB23" s="86">
        <f t="shared" si="38"/>
        <v>51.267092802737551</v>
      </c>
      <c r="DC23" s="7">
        <f t="shared" si="39"/>
        <v>476.69082000000003</v>
      </c>
      <c r="DD23" s="86">
        <f t="shared" si="40"/>
        <v>52.065809206231009</v>
      </c>
      <c r="DE23" s="86">
        <f t="shared" si="41"/>
        <v>468.79051116010271</v>
      </c>
      <c r="DF23" s="131">
        <f t="shared" si="42"/>
        <v>51.221099495550646</v>
      </c>
      <c r="DG23" s="86" t="s">
        <v>39</v>
      </c>
      <c r="DH23" s="7"/>
      <c r="DI23" s="7"/>
      <c r="DJ23" s="7">
        <f t="shared" si="76"/>
        <v>3.1701380955801287E-3</v>
      </c>
      <c r="DK23" s="86">
        <f t="shared" si="88"/>
        <v>3.464666816357276E-4</v>
      </c>
      <c r="DL23" s="43">
        <v>310.35899999999998</v>
      </c>
      <c r="DM23" s="43">
        <v>26.731161498139802</v>
      </c>
      <c r="DN23" s="43">
        <f t="shared" si="43"/>
        <v>82.9625655140117</v>
      </c>
      <c r="DO23" s="43">
        <f t="shared" si="44"/>
        <v>294.82162</v>
      </c>
      <c r="DP23" s="43">
        <f t="shared" si="45"/>
        <v>91.055001568881508</v>
      </c>
      <c r="DQ23" s="43">
        <f t="shared" si="46"/>
        <v>289.93547209667167</v>
      </c>
      <c r="DR23" s="133">
        <f t="shared" si="47"/>
        <v>89.549904659039044</v>
      </c>
      <c r="DS23" s="82" t="s">
        <v>39</v>
      </c>
      <c r="DT23" s="82"/>
      <c r="DU23" s="82"/>
      <c r="DV23" s="82">
        <f t="shared" si="77"/>
        <v>3.4615027709726798E-3</v>
      </c>
      <c r="DW23" s="82">
        <f t="shared" si="89"/>
        <v>1.0691591005233944E-3</v>
      </c>
      <c r="DX23" s="7">
        <v>1063.252</v>
      </c>
      <c r="DY23" s="7">
        <v>11.826656505090501</v>
      </c>
      <c r="DZ23" s="86">
        <f t="shared" si="48"/>
        <v>125.74716182350484</v>
      </c>
      <c r="EA23" s="7">
        <f t="shared" si="49"/>
        <v>586.65755999999988</v>
      </c>
      <c r="EB23" s="86">
        <f t="shared" si="50"/>
        <v>135.04333445469237</v>
      </c>
      <c r="EC23" s="86">
        <f t="shared" si="51"/>
        <v>576.93474656872672</v>
      </c>
      <c r="ED23" s="131">
        <f t="shared" si="52"/>
        <v>132.8158525922145</v>
      </c>
      <c r="EE23" s="86" t="s">
        <v>39</v>
      </c>
      <c r="EF23" s="7"/>
      <c r="EG23" s="7"/>
      <c r="EH23" s="7">
        <f t="shared" si="78"/>
        <v>1.4882877507254656E-2</v>
      </c>
      <c r="EI23" s="86">
        <f t="shared" si="90"/>
        <v>3.4263389637003336E-3</v>
      </c>
      <c r="EJ23" s="82">
        <v>4206.3909999999996</v>
      </c>
      <c r="EK23" s="43">
        <v>8.1148377394445799</v>
      </c>
      <c r="EL23" s="43">
        <f t="shared" si="53"/>
        <v>341.34180433660026</v>
      </c>
      <c r="EM23" s="43">
        <f t="shared" si="54"/>
        <v>4188.5911599999999</v>
      </c>
      <c r="EN23" s="43">
        <f t="shared" si="55"/>
        <v>341.4415610053976</v>
      </c>
      <c r="EO23" s="43">
        <f t="shared" si="56"/>
        <v>4119.1726556368076</v>
      </c>
      <c r="EP23" s="133">
        <f t="shared" si="57"/>
        <v>335.99688634111283</v>
      </c>
      <c r="EQ23" s="82" t="s">
        <v>39</v>
      </c>
      <c r="ER23" s="82"/>
      <c r="ES23" s="82"/>
      <c r="ET23" s="82">
        <f t="shared" si="79"/>
        <v>5.4876206062065301E-2</v>
      </c>
      <c r="EU23" s="43">
        <f t="shared" si="91"/>
        <v>4.4778564349173882E-3</v>
      </c>
      <c r="EV23" s="7">
        <v>217027.69399999999</v>
      </c>
      <c r="EW23" s="7">
        <v>0.79992129932983103</v>
      </c>
      <c r="EX23" s="7">
        <v>98.887580585315305</v>
      </c>
      <c r="EY23" s="82">
        <v>42399.654999999999</v>
      </c>
      <c r="EZ23" s="82">
        <v>2.1327622427658501</v>
      </c>
      <c r="FA23" s="82">
        <v>96.457994931364098</v>
      </c>
      <c r="FB23" s="7">
        <v>362227.37400000001</v>
      </c>
      <c r="FC23" s="7">
        <v>0.80749508128624903</v>
      </c>
      <c r="FD23" s="7">
        <v>98.986209412849206</v>
      </c>
      <c r="FE23" s="82">
        <v>70118.979000000007</v>
      </c>
      <c r="FF23" s="82">
        <v>2.0523507671407302</v>
      </c>
      <c r="FG23" s="82">
        <v>94.8328003193418</v>
      </c>
      <c r="FH23" s="211"/>
      <c r="FI23" s="216">
        <f t="shared" si="58"/>
        <v>98.936894999082256</v>
      </c>
      <c r="FJ23" s="43">
        <f t="shared" si="59"/>
        <v>4.9314413766950338E-2</v>
      </c>
      <c r="FK23" s="43">
        <f t="shared" si="60"/>
        <v>95.645397625352956</v>
      </c>
      <c r="FL23" s="217">
        <f t="shared" si="61"/>
        <v>0.8125973060111491</v>
      </c>
      <c r="FM23" s="226">
        <v>97.297190617627535</v>
      </c>
      <c r="FN23" s="217">
        <v>0.27910631565653832</v>
      </c>
      <c r="FO23" s="231"/>
      <c r="FP23" s="235">
        <f t="shared" si="62"/>
        <v>0.98342676529852757</v>
      </c>
      <c r="FQ23" s="85">
        <f t="shared" si="63"/>
        <v>2.8633239275603867E-3</v>
      </c>
      <c r="FR23" s="85">
        <f t="shared" si="64"/>
        <v>1.0172699683757365</v>
      </c>
      <c r="FS23" s="236">
        <f t="shared" si="65"/>
        <v>9.1220132129041578E-3</v>
      </c>
      <c r="FT23" s="233"/>
    </row>
    <row r="24" spans="1:176" s="134" customFormat="1" x14ac:dyDescent="0.2">
      <c r="A24" s="2"/>
      <c r="B24" s="2" t="b">
        <v>0</v>
      </c>
      <c r="C24" s="2" t="s">
        <v>155</v>
      </c>
      <c r="D24" s="6">
        <v>43418.613437499997</v>
      </c>
      <c r="E24" s="4" t="s">
        <v>33</v>
      </c>
      <c r="F24" s="5" t="s">
        <v>154</v>
      </c>
      <c r="G24" s="2" t="s">
        <v>5</v>
      </c>
      <c r="H24" s="257">
        <v>1299.529</v>
      </c>
      <c r="I24" s="257">
        <v>16.563330340705502</v>
      </c>
      <c r="J24" s="257">
        <f t="shared" si="2"/>
        <v>215.24528114326679</v>
      </c>
      <c r="K24" s="257">
        <f t="shared" si="3"/>
        <v>-1722.172</v>
      </c>
      <c r="L24" s="257">
        <f t="shared" si="4"/>
        <v>244.41591137057463</v>
      </c>
      <c r="M24" s="257">
        <f t="shared" si="5"/>
        <v>-1695.6370708825796</v>
      </c>
      <c r="N24" s="258">
        <f t="shared" si="6"/>
        <v>-240.69821096065743</v>
      </c>
      <c r="O24" s="257">
        <v>132.50872831273199</v>
      </c>
      <c r="P24" s="257"/>
      <c r="Q24" s="257"/>
      <c r="R24" s="257">
        <f t="shared" si="68"/>
        <v>-6.4097568265010185</v>
      </c>
      <c r="S24" s="257">
        <f t="shared" si="80"/>
        <v>-0.91001246811502612</v>
      </c>
      <c r="T24" s="257">
        <v>30203.171999999999</v>
      </c>
      <c r="U24" s="257">
        <v>1.8056429875553199</v>
      </c>
      <c r="V24" s="257">
        <f t="shared" si="7"/>
        <v>545.36145723727179</v>
      </c>
      <c r="W24" s="257">
        <f t="shared" si="8"/>
        <v>-27157.423999999999</v>
      </c>
      <c r="X24" s="257">
        <f t="shared" si="9"/>
        <v>925.32079788604892</v>
      </c>
      <c r="Y24" s="257">
        <f t="shared" si="10"/>
        <v>-26738.987095409906</v>
      </c>
      <c r="Z24" s="258">
        <f t="shared" si="11"/>
        <v>-914.22559447414142</v>
      </c>
      <c r="AA24" s="257">
        <v>126.685230027022</v>
      </c>
      <c r="AB24" s="257"/>
      <c r="AC24" s="257"/>
      <c r="AD24" s="257">
        <f t="shared" si="69"/>
        <v>-7.7983513460714837</v>
      </c>
      <c r="AE24" s="257">
        <f t="shared" si="81"/>
        <v>-0.26732719790275289</v>
      </c>
      <c r="AF24" s="257">
        <v>5773240.3959999997</v>
      </c>
      <c r="AG24" s="257">
        <v>0.47943441387112301</v>
      </c>
      <c r="AH24" s="257">
        <f t="shared" si="12"/>
        <v>27678.901253933498</v>
      </c>
      <c r="AI24" s="257">
        <f t="shared" si="13"/>
        <v>-270919.81600000057</v>
      </c>
      <c r="AJ24" s="257">
        <f t="shared" si="14"/>
        <v>48701.994103453071</v>
      </c>
      <c r="AK24" s="257">
        <f t="shared" si="15"/>
        <v>-266745.53020620957</v>
      </c>
      <c r="AL24" s="258">
        <f t="shared" si="16"/>
        <v>-47957.59091183589</v>
      </c>
      <c r="AM24" s="257" t="s">
        <v>39</v>
      </c>
      <c r="AN24" s="257"/>
      <c r="AO24" s="257"/>
      <c r="AP24" s="257">
        <f t="shared" si="70"/>
        <v>-3.0032823324800106</v>
      </c>
      <c r="AQ24" s="257">
        <f t="shared" si="82"/>
        <v>-0.54000409572567709</v>
      </c>
      <c r="AR24" s="260">
        <v>27744.713</v>
      </c>
      <c r="AS24" s="260">
        <v>2.9432846352614002</v>
      </c>
      <c r="AT24" s="260">
        <f t="shared" si="17"/>
        <v>816.60587482637231</v>
      </c>
      <c r="AU24" s="257">
        <f t="shared" si="0"/>
        <v>-22356.333000000002</v>
      </c>
      <c r="AV24" s="257">
        <f t="shared" si="18"/>
        <v>1416.4236420276002</v>
      </c>
      <c r="AW24" s="257">
        <f t="shared" si="19"/>
        <v>-23037.597946456532</v>
      </c>
      <c r="AX24" s="258">
        <f t="shared" si="1"/>
        <v>-1463.9730442089988</v>
      </c>
      <c r="AY24" s="260" t="s">
        <v>39</v>
      </c>
      <c r="AZ24" s="260"/>
      <c r="BA24" s="260"/>
      <c r="BB24" s="260">
        <f t="shared" si="71"/>
        <v>-0.43251723390013014</v>
      </c>
      <c r="BC24" s="260">
        <f t="shared" si="83"/>
        <v>-2.7505829360016505E-2</v>
      </c>
      <c r="BD24" s="7">
        <v>10572.154</v>
      </c>
      <c r="BE24" s="86">
        <v>3.7026233376278599</v>
      </c>
      <c r="BF24" s="86">
        <f t="shared" si="20"/>
        <v>391.44704129395728</v>
      </c>
      <c r="BG24" s="86">
        <f t="shared" si="21"/>
        <v>5891.2133800000011</v>
      </c>
      <c r="BH24" s="86">
        <f t="shared" si="22"/>
        <v>415.69057561560766</v>
      </c>
      <c r="BI24" s="86">
        <f t="shared" si="23"/>
        <v>6070.7364336192904</v>
      </c>
      <c r="BJ24" s="131">
        <f t="shared" si="66"/>
        <v>429.39615625084139</v>
      </c>
      <c r="BK24" s="86" t="s">
        <v>39</v>
      </c>
      <c r="BL24" s="86"/>
      <c r="BM24" s="86"/>
      <c r="BN24" s="86">
        <f t="shared" si="72"/>
        <v>0.2609049524505454</v>
      </c>
      <c r="BO24" s="86">
        <f t="shared" si="84"/>
        <v>1.8465531738757274E-2</v>
      </c>
      <c r="BP24" s="58">
        <v>678.78599999999994</v>
      </c>
      <c r="BQ24" s="58">
        <v>14.0233527564071</v>
      </c>
      <c r="BR24" s="58">
        <f t="shared" si="24"/>
        <v>95.18855524110549</v>
      </c>
      <c r="BS24" s="43">
        <f t="shared" si="25"/>
        <v>408.01591999999994</v>
      </c>
      <c r="BT24" s="43">
        <f t="shared" si="26"/>
        <v>109.50084370137159</v>
      </c>
      <c r="BU24" s="43">
        <f t="shared" si="27"/>
        <v>401.72928108357399</v>
      </c>
      <c r="BV24" s="133">
        <f t="shared" si="28"/>
        <v>107.8197151877883</v>
      </c>
      <c r="BW24" s="83" t="s">
        <v>39</v>
      </c>
      <c r="BX24" s="83"/>
      <c r="BY24" s="83"/>
      <c r="BZ24" s="83">
        <f t="shared" si="73"/>
        <v>3.0463807894349324E-3</v>
      </c>
      <c r="CA24" s="83">
        <f t="shared" si="85"/>
        <v>8.1764991899381826E-4</v>
      </c>
      <c r="CB24" s="22">
        <v>3336.07</v>
      </c>
      <c r="CC24" s="22">
        <v>7.8728989739115303</v>
      </c>
      <c r="CD24" s="86">
        <f t="shared" si="29"/>
        <v>262.64542079897041</v>
      </c>
      <c r="CE24" s="7">
        <f t="shared" si="30"/>
        <v>2474.3691399999998</v>
      </c>
      <c r="CF24" s="86">
        <f t="shared" si="31"/>
        <v>272.82248397751243</v>
      </c>
      <c r="CG24" s="86">
        <f t="shared" si="32"/>
        <v>2436.2444870964382</v>
      </c>
      <c r="CH24" s="131">
        <f t="shared" si="33"/>
        <v>268.70804917371078</v>
      </c>
      <c r="CI24" s="118" t="s">
        <v>39</v>
      </c>
      <c r="CJ24" s="22"/>
      <c r="CK24" s="22"/>
      <c r="CL24" s="7">
        <f t="shared" si="74"/>
        <v>7.8376157736984892E-2</v>
      </c>
      <c r="CM24" s="86">
        <f t="shared" si="86"/>
        <v>8.6467721733184122E-3</v>
      </c>
      <c r="CN24" s="57">
        <v>3223.9789999999998</v>
      </c>
      <c r="CO24" s="57">
        <v>7.5070436542844998</v>
      </c>
      <c r="CP24" s="57">
        <f t="shared" si="34"/>
        <v>242.02551093496484</v>
      </c>
      <c r="CQ24" s="43">
        <f t="shared" si="35"/>
        <v>2447.2485799999999</v>
      </c>
      <c r="CR24" s="43">
        <f t="shared" si="67"/>
        <v>246.51872894820926</v>
      </c>
      <c r="CS24" s="43">
        <f t="shared" si="36"/>
        <v>2409.5417960068753</v>
      </c>
      <c r="CT24" s="133">
        <f t="shared" si="37"/>
        <v>242.81693752926699</v>
      </c>
      <c r="CU24" s="84" t="s">
        <v>39</v>
      </c>
      <c r="CV24" s="84"/>
      <c r="CW24" s="84"/>
      <c r="CX24" s="84">
        <f t="shared" si="75"/>
        <v>1.7551767864737368E-2</v>
      </c>
      <c r="CY24" s="84">
        <f t="shared" si="87"/>
        <v>1.7691749034817951E-3</v>
      </c>
      <c r="CZ24" s="7">
        <v>477.553</v>
      </c>
      <c r="DA24" s="7">
        <v>17.176439032518299</v>
      </c>
      <c r="DB24" s="86">
        <f t="shared" si="38"/>
        <v>82.026599892962111</v>
      </c>
      <c r="DC24" s="7">
        <f t="shared" si="39"/>
        <v>413.61982</v>
      </c>
      <c r="DD24" s="86">
        <f t="shared" si="40"/>
        <v>82.528157460682692</v>
      </c>
      <c r="DE24" s="86">
        <f t="shared" si="41"/>
        <v>407.24683715899448</v>
      </c>
      <c r="DF24" s="131">
        <f t="shared" si="42"/>
        <v>81.264815542259257</v>
      </c>
      <c r="DG24" s="86" t="s">
        <v>39</v>
      </c>
      <c r="DH24" s="7"/>
      <c r="DI24" s="7"/>
      <c r="DJ24" s="7">
        <f t="shared" si="76"/>
        <v>2.7539565798534896E-3</v>
      </c>
      <c r="DK24" s="86">
        <f t="shared" si="88"/>
        <v>5.4958626553441566E-4</v>
      </c>
      <c r="DL24" s="43">
        <v>234.26900000000001</v>
      </c>
      <c r="DM24" s="43">
        <v>21.902203158066101</v>
      </c>
      <c r="DN24" s="43">
        <f t="shared" si="43"/>
        <v>51.310072316369869</v>
      </c>
      <c r="DO24" s="43">
        <f t="shared" si="44"/>
        <v>218.73162000000002</v>
      </c>
      <c r="DP24" s="43">
        <f t="shared" si="45"/>
        <v>63.568463526763317</v>
      </c>
      <c r="DQ24" s="43">
        <f t="shared" si="46"/>
        <v>215.36144092820084</v>
      </c>
      <c r="DR24" s="133">
        <f t="shared" si="47"/>
        <v>62.59200248103437</v>
      </c>
      <c r="DS24" s="82" t="s">
        <v>39</v>
      </c>
      <c r="DT24" s="82"/>
      <c r="DU24" s="82"/>
      <c r="DV24" s="82">
        <f t="shared" si="77"/>
        <v>2.5711728859622832E-3</v>
      </c>
      <c r="DW24" s="82">
        <f t="shared" si="89"/>
        <v>7.4730493472116263E-4</v>
      </c>
      <c r="DX24" s="7">
        <v>1488.77</v>
      </c>
      <c r="DY24" s="7">
        <v>5.5910048532485703</v>
      </c>
      <c r="DZ24" s="86">
        <f t="shared" si="48"/>
        <v>83.237202953708746</v>
      </c>
      <c r="EA24" s="7">
        <f t="shared" si="49"/>
        <v>1012.1755599999999</v>
      </c>
      <c r="EB24" s="86">
        <f t="shared" si="50"/>
        <v>96.709800069755573</v>
      </c>
      <c r="EC24" s="86">
        <f t="shared" si="51"/>
        <v>996.5801335623471</v>
      </c>
      <c r="ED24" s="131">
        <f t="shared" si="52"/>
        <v>95.261801528673658</v>
      </c>
      <c r="EE24" s="86" t="s">
        <v>39</v>
      </c>
      <c r="EF24" s="7"/>
      <c r="EG24" s="7"/>
      <c r="EH24" s="7">
        <f t="shared" si="78"/>
        <v>2.5708245416286524E-2</v>
      </c>
      <c r="EI24" s="86">
        <f t="shared" si="90"/>
        <v>2.4580806629924674E-3</v>
      </c>
      <c r="EJ24" s="82">
        <v>2316.8290000000002</v>
      </c>
      <c r="EK24" s="43">
        <v>5.0278028494522502</v>
      </c>
      <c r="EL24" s="43">
        <f t="shared" si="53"/>
        <v>116.48559447893608</v>
      </c>
      <c r="EM24" s="43">
        <f t="shared" si="54"/>
        <v>2299.02916</v>
      </c>
      <c r="EN24" s="43">
        <f t="shared" si="55"/>
        <v>116.77759166530149</v>
      </c>
      <c r="EO24" s="43">
        <f t="shared" si="56"/>
        <v>2263.6061152637699</v>
      </c>
      <c r="EP24" s="133">
        <f t="shared" si="57"/>
        <v>115.1580313643845</v>
      </c>
      <c r="EQ24" s="82" t="s">
        <v>39</v>
      </c>
      <c r="ER24" s="82"/>
      <c r="ES24" s="82"/>
      <c r="ET24" s="82">
        <f t="shared" si="79"/>
        <v>3.0156083759825345E-2</v>
      </c>
      <c r="EU24" s="43">
        <f t="shared" si="91"/>
        <v>1.5356121239213755E-3</v>
      </c>
      <c r="EV24" s="7">
        <v>219217.09400000001</v>
      </c>
      <c r="EW24" s="7">
        <v>0.70626647569068401</v>
      </c>
      <c r="EX24" s="7">
        <v>99.885169717573604</v>
      </c>
      <c r="EY24" s="82">
        <v>42108.586000000003</v>
      </c>
      <c r="EZ24" s="82">
        <v>1.91987741127018</v>
      </c>
      <c r="FA24" s="82">
        <v>95.7958213328602</v>
      </c>
      <c r="FB24" s="7">
        <v>365320.467</v>
      </c>
      <c r="FC24" s="7">
        <v>0.90461856014054798</v>
      </c>
      <c r="FD24" s="7">
        <v>99.831461796870897</v>
      </c>
      <c r="FE24" s="82">
        <v>70263.763000000006</v>
      </c>
      <c r="FF24" s="82">
        <v>1.5487098753427599</v>
      </c>
      <c r="FG24" s="82">
        <v>95.028614239584996</v>
      </c>
      <c r="FH24" s="211"/>
      <c r="FI24" s="216">
        <f t="shared" si="58"/>
        <v>99.858315757222243</v>
      </c>
      <c r="FJ24" s="43">
        <f t="shared" si="59"/>
        <v>2.6853960351353123E-2</v>
      </c>
      <c r="FK24" s="43">
        <f t="shared" si="60"/>
        <v>95.412217786222598</v>
      </c>
      <c r="FL24" s="217">
        <f t="shared" si="61"/>
        <v>0.38360354663760177</v>
      </c>
      <c r="FM24" s="226">
        <v>98.319716052661448</v>
      </c>
      <c r="FN24" s="217">
        <v>0.2780909918520999</v>
      </c>
      <c r="FO24" s="231"/>
      <c r="FP24" s="235">
        <f t="shared" si="62"/>
        <v>0.98459217249065689</v>
      </c>
      <c r="FQ24" s="85">
        <f t="shared" si="63"/>
        <v>2.7974144773882646E-3</v>
      </c>
      <c r="FR24" s="85">
        <f t="shared" si="64"/>
        <v>1.0304730183817055</v>
      </c>
      <c r="FS24" s="236">
        <f t="shared" si="65"/>
        <v>5.06552290675977E-3</v>
      </c>
      <c r="FT24" s="233"/>
    </row>
    <row r="25" spans="1:176" s="134" customFormat="1" x14ac:dyDescent="0.2">
      <c r="A25" s="2"/>
      <c r="B25" s="2" t="b">
        <v>0</v>
      </c>
      <c r="C25" s="2" t="s">
        <v>88</v>
      </c>
      <c r="D25" s="6">
        <v>43418.620625000003</v>
      </c>
      <c r="E25" s="4" t="s">
        <v>33</v>
      </c>
      <c r="F25" s="5" t="s">
        <v>154</v>
      </c>
      <c r="G25" s="2" t="s">
        <v>161</v>
      </c>
      <c r="H25" s="257">
        <v>1245.4639999999999</v>
      </c>
      <c r="I25" s="257">
        <v>11.938414473864</v>
      </c>
      <c r="J25" s="257">
        <f t="shared" si="2"/>
        <v>148.68865444276554</v>
      </c>
      <c r="K25" s="257">
        <f t="shared" si="3"/>
        <v>-1776.2370000000001</v>
      </c>
      <c r="L25" s="257">
        <f t="shared" si="4"/>
        <v>188.45933947847948</v>
      </c>
      <c r="M25" s="257">
        <f t="shared" si="5"/>
        <v>-1715.3492511472152</v>
      </c>
      <c r="N25" s="258">
        <f t="shared" si="6"/>
        <v>-182.07855323073824</v>
      </c>
      <c r="O25" s="257">
        <v>132.554662220441</v>
      </c>
      <c r="P25" s="257"/>
      <c r="Q25" s="257"/>
      <c r="R25" s="257">
        <f t="shared" si="68"/>
        <v>-6.4842717590807251</v>
      </c>
      <c r="S25" s="257">
        <f t="shared" si="80"/>
        <v>-0.68847022236110911</v>
      </c>
      <c r="T25" s="257">
        <v>30338.697</v>
      </c>
      <c r="U25" s="257">
        <v>1.64154105828319</v>
      </c>
      <c r="V25" s="257">
        <f t="shared" si="7"/>
        <v>498.0221678031304</v>
      </c>
      <c r="W25" s="257">
        <f t="shared" si="8"/>
        <v>-27021.898999999998</v>
      </c>
      <c r="X25" s="257">
        <f t="shared" si="9"/>
        <v>898.23467957090315</v>
      </c>
      <c r="Y25" s="257">
        <f t="shared" si="10"/>
        <v>-26095.613487516403</v>
      </c>
      <c r="Z25" s="258">
        <f t="shared" si="11"/>
        <v>-871.29299053660725</v>
      </c>
      <c r="AA25" s="257">
        <v>126.67863578850501</v>
      </c>
      <c r="AB25" s="257"/>
      <c r="AC25" s="257"/>
      <c r="AD25" s="257">
        <f t="shared" si="69"/>
        <v>-7.6107132196443077</v>
      </c>
      <c r="AE25" s="257">
        <f t="shared" si="81"/>
        <v>-0.25480555353118112</v>
      </c>
      <c r="AF25" s="257">
        <v>5826446.8820000002</v>
      </c>
      <c r="AG25" s="257">
        <v>0.33546523001386702</v>
      </c>
      <c r="AH25" s="257">
        <f t="shared" si="12"/>
        <v>19545.703434337083</v>
      </c>
      <c r="AI25" s="257">
        <f t="shared" si="13"/>
        <v>-217713.33000000007</v>
      </c>
      <c r="AJ25" s="257">
        <f t="shared" si="14"/>
        <v>44584.719106111152</v>
      </c>
      <c r="AK25" s="257">
        <f t="shared" si="15"/>
        <v>-210250.31996308299</v>
      </c>
      <c r="AL25" s="258">
        <f t="shared" si="16"/>
        <v>-43061.441038345038</v>
      </c>
      <c r="AM25" s="257" t="s">
        <v>39</v>
      </c>
      <c r="AN25" s="257"/>
      <c r="AO25" s="257"/>
      <c r="AP25" s="257">
        <f t="shared" si="70"/>
        <v>-2.3672039447306061</v>
      </c>
      <c r="AQ25" s="257">
        <f t="shared" si="82"/>
        <v>-0.4848628624309369</v>
      </c>
      <c r="AR25" s="260">
        <v>25723.510999999999</v>
      </c>
      <c r="AS25" s="260">
        <v>2.90805506653835</v>
      </c>
      <c r="AT25" s="260">
        <f t="shared" si="17"/>
        <v>748.05386492704974</v>
      </c>
      <c r="AU25" s="257">
        <f t="shared" si="0"/>
        <v>-24377.535000000003</v>
      </c>
      <c r="AV25" s="257">
        <f t="shared" si="18"/>
        <v>1378.0404071456262</v>
      </c>
      <c r="AW25" s="257">
        <f t="shared" si="19"/>
        <v>-24797.370442262622</v>
      </c>
      <c r="AX25" s="258">
        <f t="shared" si="1"/>
        <v>-1403.6076193315969</v>
      </c>
      <c r="AY25" s="260" t="s">
        <v>39</v>
      </c>
      <c r="AZ25" s="260"/>
      <c r="BA25" s="260"/>
      <c r="BB25" s="260">
        <f t="shared" si="71"/>
        <v>-0.46555591848645655</v>
      </c>
      <c r="BC25" s="260">
        <f t="shared" si="83"/>
        <v>-2.6376796539099443E-2</v>
      </c>
      <c r="BD25" s="7">
        <v>9768.7070000000003</v>
      </c>
      <c r="BE25" s="86">
        <v>2.4287202748852299</v>
      </c>
      <c r="BF25" s="86">
        <f t="shared" si="20"/>
        <v>237.25456750313271</v>
      </c>
      <c r="BG25" s="86">
        <f t="shared" si="21"/>
        <v>5087.7663800000009</v>
      </c>
      <c r="BH25" s="86">
        <f t="shared" si="22"/>
        <v>275.42258135262017</v>
      </c>
      <c r="BI25" s="86">
        <f t="shared" si="23"/>
        <v>5175.3890476846609</v>
      </c>
      <c r="BJ25" s="131">
        <f t="shared" si="66"/>
        <v>280.5657127519757</v>
      </c>
      <c r="BK25" s="86" t="s">
        <v>39</v>
      </c>
      <c r="BL25" s="86"/>
      <c r="BM25" s="86"/>
      <c r="BN25" s="86">
        <f t="shared" si="72"/>
        <v>0.22242517825703373</v>
      </c>
      <c r="BO25" s="86">
        <f t="shared" si="84"/>
        <v>1.2070425928057179E-2</v>
      </c>
      <c r="BP25" s="58">
        <v>567.65200000000004</v>
      </c>
      <c r="BQ25" s="58">
        <v>12.720528675594201</v>
      </c>
      <c r="BR25" s="58">
        <f t="shared" si="24"/>
        <v>72.208335437583997</v>
      </c>
      <c r="BS25" s="43">
        <f t="shared" si="25"/>
        <v>296.88192000000004</v>
      </c>
      <c r="BT25" s="43">
        <f t="shared" si="26"/>
        <v>90.241993711851634</v>
      </c>
      <c r="BU25" s="43">
        <f t="shared" si="27"/>
        <v>286.7050844854304</v>
      </c>
      <c r="BV25" s="133">
        <f t="shared" si="28"/>
        <v>87.153216862702521</v>
      </c>
      <c r="BW25" s="83" t="s">
        <v>39</v>
      </c>
      <c r="BX25" s="83"/>
      <c r="BY25" s="83"/>
      <c r="BZ25" s="83">
        <f t="shared" si="73"/>
        <v>2.1741329366231424E-3</v>
      </c>
      <c r="CA25" s="83">
        <f t="shared" si="85"/>
        <v>6.6091948709726231E-4</v>
      </c>
      <c r="CB25" s="22">
        <v>3399.1680000000001</v>
      </c>
      <c r="CC25" s="22">
        <v>7.3717159551803402</v>
      </c>
      <c r="CD25" s="86">
        <f t="shared" si="29"/>
        <v>250.57700979938446</v>
      </c>
      <c r="CE25" s="7">
        <f t="shared" si="30"/>
        <v>2537.4671399999997</v>
      </c>
      <c r="CF25" s="86">
        <f t="shared" si="31"/>
        <v>261.22467061323403</v>
      </c>
      <c r="CG25" s="86">
        <f t="shared" si="32"/>
        <v>2450.4851314377897</v>
      </c>
      <c r="CH25" s="131">
        <f t="shared" si="33"/>
        <v>252.38706879228479</v>
      </c>
      <c r="CI25" s="118" t="s">
        <v>39</v>
      </c>
      <c r="CJ25" s="22"/>
      <c r="CK25" s="22"/>
      <c r="CL25" s="7">
        <f t="shared" si="74"/>
        <v>7.8834291964926959E-2</v>
      </c>
      <c r="CM25" s="86">
        <f t="shared" si="86"/>
        <v>8.1218809482938321E-3</v>
      </c>
      <c r="CN25" s="57">
        <v>4382.5140000000001</v>
      </c>
      <c r="CO25" s="57">
        <v>5.75737423723369</v>
      </c>
      <c r="CP25" s="57">
        <f t="shared" si="34"/>
        <v>252.3177319791597</v>
      </c>
      <c r="CQ25" s="43">
        <f t="shared" si="35"/>
        <v>3605.7835800000003</v>
      </c>
      <c r="CR25" s="43">
        <f t="shared" si="67"/>
        <v>256.63081196539309</v>
      </c>
      <c r="CS25" s="43">
        <f t="shared" si="36"/>
        <v>3482.1806795781895</v>
      </c>
      <c r="CT25" s="133">
        <f t="shared" si="37"/>
        <v>248.07404139814605</v>
      </c>
      <c r="CU25" s="84" t="s">
        <v>39</v>
      </c>
      <c r="CV25" s="84"/>
      <c r="CW25" s="84"/>
      <c r="CX25" s="84">
        <f t="shared" si="75"/>
        <v>2.5365165714210089E-2</v>
      </c>
      <c r="CY25" s="84">
        <f t="shared" si="87"/>
        <v>1.8079172571322211E-3</v>
      </c>
      <c r="CZ25" s="7">
        <v>413.48</v>
      </c>
      <c r="DA25" s="7">
        <v>19.936604679051701</v>
      </c>
      <c r="DB25" s="86">
        <f t="shared" si="38"/>
        <v>82.433873026942976</v>
      </c>
      <c r="DC25" s="7">
        <f t="shared" si="39"/>
        <v>349.54682000000003</v>
      </c>
      <c r="DD25" s="86">
        <f t="shared" si="40"/>
        <v>82.932967546551126</v>
      </c>
      <c r="DE25" s="86">
        <f t="shared" si="41"/>
        <v>337.56468079872809</v>
      </c>
      <c r="DF25" s="131">
        <f t="shared" si="42"/>
        <v>80.097093538327414</v>
      </c>
      <c r="DG25" s="86" t="s">
        <v>39</v>
      </c>
      <c r="DH25" s="7"/>
      <c r="DI25" s="7"/>
      <c r="DJ25" s="7">
        <f t="shared" si="76"/>
        <v>2.2827395795068069E-3</v>
      </c>
      <c r="DK25" s="86">
        <f t="shared" si="88"/>
        <v>5.4167667662502255E-4</v>
      </c>
      <c r="DL25" s="43">
        <v>179.20500000000001</v>
      </c>
      <c r="DM25" s="43">
        <v>18.8896326297874</v>
      </c>
      <c r="DN25" s="43">
        <f t="shared" si="43"/>
        <v>33.85116615421051</v>
      </c>
      <c r="DO25" s="43">
        <f t="shared" si="44"/>
        <v>163.66762000000003</v>
      </c>
      <c r="DP25" s="43">
        <f t="shared" si="45"/>
        <v>50.538376349486136</v>
      </c>
      <c r="DQ25" s="43">
        <f t="shared" si="46"/>
        <v>158.05724652962809</v>
      </c>
      <c r="DR25" s="133">
        <f t="shared" si="47"/>
        <v>48.808483020628643</v>
      </c>
      <c r="DS25" s="82" t="s">
        <v>39</v>
      </c>
      <c r="DT25" s="82"/>
      <c r="DU25" s="82"/>
      <c r="DV25" s="82">
        <f t="shared" si="77"/>
        <v>1.8870253883670975E-3</v>
      </c>
      <c r="DW25" s="82">
        <f t="shared" si="89"/>
        <v>5.827369067502447E-4</v>
      </c>
      <c r="DX25" s="7">
        <v>970.14099999999996</v>
      </c>
      <c r="DY25" s="7">
        <v>9.1336812712217998</v>
      </c>
      <c r="DZ25" s="86">
        <f t="shared" si="48"/>
        <v>88.60958682144387</v>
      </c>
      <c r="EA25" s="7">
        <f t="shared" si="49"/>
        <v>493.54655999999994</v>
      </c>
      <c r="EB25" s="86">
        <f t="shared" si="50"/>
        <v>101.37066809803609</v>
      </c>
      <c r="EC25" s="86">
        <f t="shared" si="51"/>
        <v>476.62824392369032</v>
      </c>
      <c r="ED25" s="131">
        <f t="shared" si="52"/>
        <v>97.907178112700237</v>
      </c>
      <c r="EE25" s="86" t="s">
        <v>39</v>
      </c>
      <c r="EF25" s="7"/>
      <c r="EG25" s="7"/>
      <c r="EH25" s="7">
        <f t="shared" si="78"/>
        <v>1.2295324233811179E-2</v>
      </c>
      <c r="EI25" s="86">
        <f t="shared" si="90"/>
        <v>2.5258067168011092E-3</v>
      </c>
      <c r="EJ25" s="82">
        <v>1441.7139999999999</v>
      </c>
      <c r="EK25" s="43">
        <v>8.0793478982358096</v>
      </c>
      <c r="EL25" s="43">
        <f t="shared" si="53"/>
        <v>116.48108975757143</v>
      </c>
      <c r="EM25" s="43">
        <f t="shared" si="54"/>
        <v>1423.91416</v>
      </c>
      <c r="EN25" s="43">
        <f t="shared" si="55"/>
        <v>116.7730982082267</v>
      </c>
      <c r="EO25" s="43">
        <f t="shared" si="56"/>
        <v>1375.1037097267515</v>
      </c>
      <c r="EP25" s="133">
        <f t="shared" si="57"/>
        <v>112.85258783179289</v>
      </c>
      <c r="EQ25" s="82" t="s">
        <v>39</v>
      </c>
      <c r="ER25" s="82"/>
      <c r="ES25" s="82"/>
      <c r="ET25" s="82">
        <f t="shared" si="79"/>
        <v>1.8319327894258844E-2</v>
      </c>
      <c r="EU25" s="43">
        <f t="shared" si="91"/>
        <v>1.5039883921329053E-3</v>
      </c>
      <c r="EV25" s="7">
        <v>220624.53</v>
      </c>
      <c r="EW25" s="7">
        <v>0.61085906851040905</v>
      </c>
      <c r="EX25" s="7">
        <v>100.526460874032</v>
      </c>
      <c r="EY25" s="82">
        <v>41902.923999999999</v>
      </c>
      <c r="EZ25" s="82">
        <v>0.96246537060150605</v>
      </c>
      <c r="FA25" s="82">
        <v>95.3279462014806</v>
      </c>
      <c r="FB25" s="7">
        <v>366974.766</v>
      </c>
      <c r="FC25" s="7">
        <v>0.77443853686226904</v>
      </c>
      <c r="FD25" s="7">
        <v>100.283533614186</v>
      </c>
      <c r="FE25" s="82">
        <v>70475.641000000003</v>
      </c>
      <c r="FF25" s="82">
        <v>1.5765905919468</v>
      </c>
      <c r="FG25" s="82">
        <v>95.315169810596004</v>
      </c>
      <c r="FH25" s="211"/>
      <c r="FI25" s="216">
        <f t="shared" si="58"/>
        <v>100.404997244109</v>
      </c>
      <c r="FJ25" s="43">
        <f t="shared" si="59"/>
        <v>0.12146362992299942</v>
      </c>
      <c r="FK25" s="43">
        <f t="shared" si="60"/>
        <v>95.321558006038302</v>
      </c>
      <c r="FL25" s="217">
        <f t="shared" si="61"/>
        <v>6.3881954422981835E-3</v>
      </c>
      <c r="FM25" s="226">
        <v>96.963207519109531</v>
      </c>
      <c r="FN25" s="217">
        <v>0.28042348878041279</v>
      </c>
      <c r="FO25" s="231"/>
      <c r="FP25" s="235">
        <f t="shared" si="62"/>
        <v>0.96572093203058773</v>
      </c>
      <c r="FQ25" s="85">
        <f t="shared" si="63"/>
        <v>3.0274201990782221E-3</v>
      </c>
      <c r="FR25" s="85">
        <f t="shared" si="64"/>
        <v>1.017222227032496</v>
      </c>
      <c r="FS25" s="236">
        <f t="shared" si="65"/>
        <v>2.9426582574930251E-3</v>
      </c>
      <c r="FT25" s="233"/>
    </row>
    <row r="26" spans="1:176" s="134" customFormat="1" x14ac:dyDescent="0.2">
      <c r="A26" s="2"/>
      <c r="B26" s="2" t="b">
        <v>0</v>
      </c>
      <c r="C26" s="2" t="s">
        <v>135</v>
      </c>
      <c r="D26" s="6">
        <v>43418.627800925897</v>
      </c>
      <c r="E26" s="4" t="s">
        <v>33</v>
      </c>
      <c r="F26" s="5" t="s">
        <v>154</v>
      </c>
      <c r="G26" s="2" t="s">
        <v>170</v>
      </c>
      <c r="H26" s="257">
        <v>1215.4179999999999</v>
      </c>
      <c r="I26" s="257">
        <v>11.0052657298687</v>
      </c>
      <c r="J26" s="257">
        <f t="shared" si="2"/>
        <v>133.75998062865554</v>
      </c>
      <c r="K26" s="257">
        <f t="shared" si="3"/>
        <v>-1806.2830000000001</v>
      </c>
      <c r="L26" s="257">
        <f t="shared" si="4"/>
        <v>176.91901846450239</v>
      </c>
      <c r="M26" s="257">
        <f t="shared" si="5"/>
        <v>-1738.2431374200635</v>
      </c>
      <c r="N26" s="258">
        <f t="shared" si="6"/>
        <v>-170.32831421849133</v>
      </c>
      <c r="O26" s="257">
        <v>132.580189459709</v>
      </c>
      <c r="P26" s="257"/>
      <c r="Q26" s="257"/>
      <c r="R26" s="257">
        <f t="shared" si="68"/>
        <v>-6.5708140070313119</v>
      </c>
      <c r="S26" s="257">
        <f t="shared" si="80"/>
        <v>-0.64407082209200472</v>
      </c>
      <c r="T26" s="257">
        <v>30434.94</v>
      </c>
      <c r="U26" s="257">
        <v>2.2088917033201598</v>
      </c>
      <c r="V26" s="257">
        <f t="shared" si="7"/>
        <v>672.27486457046859</v>
      </c>
      <c r="W26" s="257">
        <f t="shared" si="8"/>
        <v>-26925.655999999999</v>
      </c>
      <c r="X26" s="257">
        <f t="shared" si="9"/>
        <v>1005.3621006849997</v>
      </c>
      <c r="Y26" s="257">
        <f t="shared" si="10"/>
        <v>-25911.408545910774</v>
      </c>
      <c r="Z26" s="258">
        <f t="shared" si="11"/>
        <v>-970.36443858155462</v>
      </c>
      <c r="AA26" s="257">
        <v>126.67395289385399</v>
      </c>
      <c r="AB26" s="257"/>
      <c r="AC26" s="257"/>
      <c r="AD26" s="257">
        <f t="shared" si="69"/>
        <v>-7.556990359866651</v>
      </c>
      <c r="AE26" s="257">
        <f t="shared" si="81"/>
        <v>-0.28361985952698088</v>
      </c>
      <c r="AF26" s="257">
        <v>5781942.0800000001</v>
      </c>
      <c r="AG26" s="257">
        <v>0.44415016631925203</v>
      </c>
      <c r="AH26" s="257">
        <f t="shared" si="12"/>
        <v>25680.505364802822</v>
      </c>
      <c r="AI26" s="257">
        <f t="shared" si="13"/>
        <v>-262218.13200000022</v>
      </c>
      <c r="AJ26" s="257">
        <f t="shared" si="14"/>
        <v>47594.653174694351</v>
      </c>
      <c r="AK26" s="257">
        <f t="shared" si="15"/>
        <v>-252340.78406102955</v>
      </c>
      <c r="AL26" s="258">
        <f t="shared" si="16"/>
        <v>-45807.600173080544</v>
      </c>
      <c r="AM26" s="257" t="s">
        <v>39</v>
      </c>
      <c r="AN26" s="257"/>
      <c r="AO26" s="257"/>
      <c r="AP26" s="257">
        <f t="shared" si="70"/>
        <v>-2.8410995976156808</v>
      </c>
      <c r="AQ26" s="257">
        <f t="shared" si="82"/>
        <v>-0.51579420398006859</v>
      </c>
      <c r="AR26" s="260">
        <v>25202.074000000001</v>
      </c>
      <c r="AS26" s="260">
        <v>3.03593386668194</v>
      </c>
      <c r="AT26" s="260">
        <f t="shared" si="17"/>
        <v>765.11829967224389</v>
      </c>
      <c r="AU26" s="257">
        <f t="shared" si="0"/>
        <v>-24898.972000000002</v>
      </c>
      <c r="AV26" s="257">
        <f t="shared" si="18"/>
        <v>1387.3776671790317</v>
      </c>
      <c r="AW26" s="257">
        <f t="shared" si="19"/>
        <v>-25289.426517654672</v>
      </c>
      <c r="AX26" s="258">
        <f t="shared" si="1"/>
        <v>-1411.1140332996063</v>
      </c>
      <c r="AY26" s="260" t="s">
        <v>39</v>
      </c>
      <c r="AZ26" s="260"/>
      <c r="BA26" s="260"/>
      <c r="BB26" s="260">
        <f t="shared" si="71"/>
        <v>-0.47479397937921808</v>
      </c>
      <c r="BC26" s="260">
        <f t="shared" si="83"/>
        <v>-2.6518584749131362E-2</v>
      </c>
      <c r="BD26" s="7">
        <v>9677.6489999999994</v>
      </c>
      <c r="BE26" s="86">
        <v>4.4585213956035004</v>
      </c>
      <c r="BF26" s="86">
        <f t="shared" si="20"/>
        <v>431.48005125640822</v>
      </c>
      <c r="BG26" s="86">
        <f t="shared" si="21"/>
        <v>4996.70838</v>
      </c>
      <c r="BH26" s="86">
        <f t="shared" si="22"/>
        <v>453.58891427158449</v>
      </c>
      <c r="BI26" s="86">
        <f t="shared" si="23"/>
        <v>5075.0645209834083</v>
      </c>
      <c r="BJ26" s="131">
        <f t="shared" si="66"/>
        <v>460.9459100911983</v>
      </c>
      <c r="BK26" s="86" t="s">
        <v>39</v>
      </c>
      <c r="BL26" s="86"/>
      <c r="BM26" s="86"/>
      <c r="BN26" s="86">
        <f t="shared" si="72"/>
        <v>0.21811348293722746</v>
      </c>
      <c r="BO26" s="86">
        <f t="shared" si="84"/>
        <v>1.9817564653740953E-2</v>
      </c>
      <c r="BP26" s="58">
        <v>705.82100000000003</v>
      </c>
      <c r="BQ26" s="58">
        <v>17.441144418869801</v>
      </c>
      <c r="BR26" s="58">
        <f t="shared" si="24"/>
        <v>123.10325994871101</v>
      </c>
      <c r="BS26" s="43">
        <f t="shared" si="25"/>
        <v>435.05092000000002</v>
      </c>
      <c r="BT26" s="43">
        <f t="shared" si="26"/>
        <v>134.47671297448915</v>
      </c>
      <c r="BU26" s="43">
        <f t="shared" si="27"/>
        <v>418.66323057809046</v>
      </c>
      <c r="BV26" s="133">
        <f t="shared" si="28"/>
        <v>129.41680009360218</v>
      </c>
      <c r="BW26" s="83" t="s">
        <v>39</v>
      </c>
      <c r="BX26" s="83"/>
      <c r="BY26" s="83"/>
      <c r="BZ26" s="83">
        <f t="shared" si="73"/>
        <v>3.1747937801191351E-3</v>
      </c>
      <c r="CA26" s="83">
        <f t="shared" si="85"/>
        <v>9.8142093335741847E-4</v>
      </c>
      <c r="CB26" s="22">
        <v>3453.2689999999998</v>
      </c>
      <c r="CC26" s="22">
        <v>6.9801787765690797</v>
      </c>
      <c r="CD26" s="86">
        <f t="shared" si="29"/>
        <v>241.04434983583926</v>
      </c>
      <c r="CE26" s="7">
        <f t="shared" si="30"/>
        <v>2591.5681399999994</v>
      </c>
      <c r="CF26" s="86">
        <f t="shared" si="31"/>
        <v>252.0949608476422</v>
      </c>
      <c r="CG26" s="86">
        <f t="shared" si="32"/>
        <v>2493.947811340458</v>
      </c>
      <c r="CH26" s="131">
        <f t="shared" si="33"/>
        <v>242.70520424037991</v>
      </c>
      <c r="CI26" s="118" t="s">
        <v>39</v>
      </c>
      <c r="CJ26" s="22"/>
      <c r="CK26" s="22"/>
      <c r="CL26" s="7">
        <f t="shared" si="74"/>
        <v>8.0232525136419319E-2</v>
      </c>
      <c r="CM26" s="86">
        <f t="shared" si="86"/>
        <v>7.8105889566850491E-3</v>
      </c>
      <c r="CN26" s="57">
        <v>6199.16</v>
      </c>
      <c r="CO26" s="57">
        <v>6.7354551004116603</v>
      </c>
      <c r="CP26" s="57">
        <f t="shared" si="34"/>
        <v>417.5416384026795</v>
      </c>
      <c r="CQ26" s="43">
        <f t="shared" si="35"/>
        <v>5422.42958</v>
      </c>
      <c r="CR26" s="43">
        <f t="shared" si="67"/>
        <v>420.16205870937921</v>
      </c>
      <c r="CS26" s="43">
        <f t="shared" si="36"/>
        <v>5218.1751173977473</v>
      </c>
      <c r="CT26" s="133">
        <f t="shared" si="37"/>
        <v>404.61430614332005</v>
      </c>
      <c r="CU26" s="84" t="s">
        <v>39</v>
      </c>
      <c r="CV26" s="84"/>
      <c r="CW26" s="84"/>
      <c r="CX26" s="84">
        <f t="shared" si="75"/>
        <v>3.801062861407721E-2</v>
      </c>
      <c r="CY26" s="84">
        <f t="shared" si="87"/>
        <v>2.9485304485784595E-3</v>
      </c>
      <c r="CZ26" s="7">
        <v>475.553</v>
      </c>
      <c r="DA26" s="7">
        <v>23.2803199629213</v>
      </c>
      <c r="DB26" s="86">
        <f t="shared" si="38"/>
        <v>110.71025999327114</v>
      </c>
      <c r="DC26" s="7">
        <f t="shared" si="39"/>
        <v>411.61982</v>
      </c>
      <c r="DD26" s="86">
        <f t="shared" si="40"/>
        <v>111.08238092349677</v>
      </c>
      <c r="DE26" s="86">
        <f t="shared" si="41"/>
        <v>396.11474355960928</v>
      </c>
      <c r="DF26" s="131">
        <f t="shared" si="42"/>
        <v>106.90416604816517</v>
      </c>
      <c r="DG26" s="86" t="s">
        <v>39</v>
      </c>
      <c r="DH26" s="7"/>
      <c r="DI26" s="7"/>
      <c r="DJ26" s="7">
        <f t="shared" si="76"/>
        <v>2.6786771679139371E-3</v>
      </c>
      <c r="DK26" s="86">
        <f t="shared" si="88"/>
        <v>7.2295715217743177E-4</v>
      </c>
      <c r="DL26" s="43">
        <v>252.28899999999999</v>
      </c>
      <c r="DM26" s="43">
        <v>30.612761401106699</v>
      </c>
      <c r="DN26" s="43">
        <f t="shared" si="43"/>
        <v>77.232629611238067</v>
      </c>
      <c r="DO26" s="43">
        <f t="shared" si="44"/>
        <v>236.75162</v>
      </c>
      <c r="DP26" s="43">
        <f t="shared" si="45"/>
        <v>85.866787005855883</v>
      </c>
      <c r="DQ26" s="43">
        <f t="shared" si="46"/>
        <v>227.83355583708789</v>
      </c>
      <c r="DR26" s="133">
        <f t="shared" si="47"/>
        <v>82.634923380659714</v>
      </c>
      <c r="DS26" s="82" t="s">
        <v>39</v>
      </c>
      <c r="DT26" s="82"/>
      <c r="DU26" s="82"/>
      <c r="DV26" s="82">
        <f t="shared" si="77"/>
        <v>2.7200758815316126E-3</v>
      </c>
      <c r="DW26" s="82">
        <f t="shared" si="89"/>
        <v>9.8659071485640505E-4</v>
      </c>
      <c r="DX26" s="7">
        <v>1052.242</v>
      </c>
      <c r="DY26" s="7">
        <v>12.2718587274993</v>
      </c>
      <c r="DZ26" s="86">
        <f t="shared" si="48"/>
        <v>129.12965171141317</v>
      </c>
      <c r="EA26" s="7">
        <f t="shared" si="49"/>
        <v>575.64755999999988</v>
      </c>
      <c r="EB26" s="86">
        <f t="shared" si="50"/>
        <v>138.19848199269796</v>
      </c>
      <c r="EC26" s="86">
        <f t="shared" si="51"/>
        <v>553.9638144978411</v>
      </c>
      <c r="ED26" s="131">
        <f t="shared" si="52"/>
        <v>133.00232673010194</v>
      </c>
      <c r="EE26" s="86" t="s">
        <v>39</v>
      </c>
      <c r="EF26" s="7"/>
      <c r="EG26" s="7"/>
      <c r="EH26" s="7">
        <f t="shared" si="78"/>
        <v>1.4290308641760379E-2</v>
      </c>
      <c r="EI26" s="86">
        <f t="shared" si="90"/>
        <v>3.4311366948823869E-3</v>
      </c>
      <c r="EJ26" s="82">
        <v>1462.761</v>
      </c>
      <c r="EK26" s="43">
        <v>11.1060046526456</v>
      </c>
      <c r="EL26" s="43">
        <f t="shared" si="53"/>
        <v>162.45430471708531</v>
      </c>
      <c r="EM26" s="43">
        <f t="shared" si="54"/>
        <v>1444.9611600000001</v>
      </c>
      <c r="EN26" s="43">
        <f t="shared" si="55"/>
        <v>162.66380456373307</v>
      </c>
      <c r="EO26" s="43">
        <f t="shared" si="56"/>
        <v>1390.5317274250681</v>
      </c>
      <c r="EP26" s="133">
        <f t="shared" si="57"/>
        <v>156.58771446802189</v>
      </c>
      <c r="EQ26" s="82" t="s">
        <v>39</v>
      </c>
      <c r="ER26" s="82"/>
      <c r="ES26" s="82"/>
      <c r="ET26" s="82">
        <f t="shared" si="79"/>
        <v>1.8524862148129814E-2</v>
      </c>
      <c r="EU26" s="43">
        <f t="shared" si="91"/>
        <v>2.0864893264551602E-3</v>
      </c>
      <c r="EV26" s="7">
        <v>223086.31700000001</v>
      </c>
      <c r="EW26" s="7">
        <v>0.73593229332587995</v>
      </c>
      <c r="EX26" s="7">
        <v>101.64816177708001</v>
      </c>
      <c r="EY26" s="82">
        <v>42370.400999999998</v>
      </c>
      <c r="EZ26" s="82">
        <v>2.33752784326545</v>
      </c>
      <c r="FA26" s="82">
        <v>96.391442923247098</v>
      </c>
      <c r="FB26" s="7">
        <v>372095.77100000001</v>
      </c>
      <c r="FC26" s="7">
        <v>0.82835127299815803</v>
      </c>
      <c r="FD26" s="7">
        <v>101.68295538548</v>
      </c>
      <c r="FE26" s="82">
        <v>71173.832999999999</v>
      </c>
      <c r="FF26" s="82">
        <v>1.985681427571</v>
      </c>
      <c r="FG26" s="82">
        <v>96.259443436151301</v>
      </c>
      <c r="FH26" s="211"/>
      <c r="FI26" s="216">
        <f t="shared" si="58"/>
        <v>101.66555858128001</v>
      </c>
      <c r="FJ26" s="43">
        <f t="shared" si="59"/>
        <v>1.7396804199997007E-2</v>
      </c>
      <c r="FK26" s="43">
        <f t="shared" si="60"/>
        <v>96.325443179699192</v>
      </c>
      <c r="FL26" s="217">
        <f t="shared" si="61"/>
        <v>6.5999743547898504E-2</v>
      </c>
      <c r="FM26" s="226">
        <v>97.835975600660248</v>
      </c>
      <c r="FN26" s="217">
        <v>0.28122231188781155</v>
      </c>
      <c r="FO26" s="231"/>
      <c r="FP26" s="235">
        <f t="shared" si="62"/>
        <v>0.96233156012654897</v>
      </c>
      <c r="FQ26" s="85">
        <f t="shared" si="63"/>
        <v>2.7710484795579471E-3</v>
      </c>
      <c r="FR26" s="85">
        <f t="shared" si="64"/>
        <v>1.0156815517385485</v>
      </c>
      <c r="FS26" s="236">
        <f t="shared" si="65"/>
        <v>3.0012988315912779E-3</v>
      </c>
      <c r="FT26" s="233"/>
    </row>
    <row r="27" spans="1:176" s="134" customFormat="1" x14ac:dyDescent="0.2">
      <c r="A27" s="2"/>
      <c r="B27" s="2" t="b">
        <v>0</v>
      </c>
      <c r="C27" s="2" t="s">
        <v>165</v>
      </c>
      <c r="D27" s="6">
        <v>43418.634988425903</v>
      </c>
      <c r="E27" s="4" t="s">
        <v>33</v>
      </c>
      <c r="F27" s="5" t="s">
        <v>154</v>
      </c>
      <c r="G27" s="2" t="s">
        <v>86</v>
      </c>
      <c r="H27" s="257">
        <v>1571.857</v>
      </c>
      <c r="I27" s="257">
        <v>8.1411147476897696</v>
      </c>
      <c r="J27" s="257">
        <f t="shared" si="2"/>
        <v>127.96668203959398</v>
      </c>
      <c r="K27" s="257">
        <f t="shared" si="3"/>
        <v>-1449.8440000000001</v>
      </c>
      <c r="L27" s="257">
        <f t="shared" si="4"/>
        <v>172.58064314657994</v>
      </c>
      <c r="M27" s="257">
        <f t="shared" si="5"/>
        <v>-1373.2361368495506</v>
      </c>
      <c r="N27" s="258">
        <f t="shared" si="6"/>
        <v>-163.57627380412237</v>
      </c>
      <c r="O27" s="257">
        <v>132.277357014877</v>
      </c>
      <c r="P27" s="257"/>
      <c r="Q27" s="257"/>
      <c r="R27" s="257">
        <f t="shared" si="68"/>
        <v>-5.191034009410866</v>
      </c>
      <c r="S27" s="257">
        <f t="shared" si="80"/>
        <v>-0.61847541779792203</v>
      </c>
      <c r="T27" s="257">
        <v>36819.811999999998</v>
      </c>
      <c r="U27" s="257">
        <v>2.49541716401803</v>
      </c>
      <c r="V27" s="257">
        <f t="shared" si="7"/>
        <v>918.80790840717032</v>
      </c>
      <c r="W27" s="257">
        <f t="shared" si="8"/>
        <v>-20540.784</v>
      </c>
      <c r="X27" s="257">
        <f t="shared" si="9"/>
        <v>1184.4861470325741</v>
      </c>
      <c r="Y27" s="257">
        <f t="shared" si="10"/>
        <v>-19455.435804142417</v>
      </c>
      <c r="Z27" s="258">
        <f t="shared" si="11"/>
        <v>-1125.2461385028371</v>
      </c>
      <c r="AA27" s="257">
        <v>126.363284243295</v>
      </c>
      <c r="AB27" s="257"/>
      <c r="AC27" s="257"/>
      <c r="AD27" s="257">
        <f t="shared" si="69"/>
        <v>-5.6741238346192295</v>
      </c>
      <c r="AE27" s="257">
        <f t="shared" si="81"/>
        <v>-0.32847446696796151</v>
      </c>
      <c r="AF27" s="257">
        <v>5757425.801</v>
      </c>
      <c r="AG27" s="257">
        <v>0.70568813284541299</v>
      </c>
      <c r="AH27" s="257">
        <f t="shared" si="12"/>
        <v>40629.47063503696</v>
      </c>
      <c r="AI27" s="257">
        <f t="shared" si="13"/>
        <v>-286734.41100000031</v>
      </c>
      <c r="AJ27" s="257">
        <f t="shared" si="14"/>
        <v>57065.896462870944</v>
      </c>
      <c r="AK27" s="257">
        <f t="shared" si="15"/>
        <v>-271583.73925985943</v>
      </c>
      <c r="AL27" s="258">
        <f t="shared" si="16"/>
        <v>-54064.163660594175</v>
      </c>
      <c r="AM27" s="257" t="s">
        <v>39</v>
      </c>
      <c r="AN27" s="257"/>
      <c r="AO27" s="257"/>
      <c r="AP27" s="257">
        <f t="shared" si="70"/>
        <v>-3.0577556267857804</v>
      </c>
      <c r="AQ27" s="257">
        <f t="shared" si="82"/>
        <v>-0.60875379959272458</v>
      </c>
      <c r="AR27" s="260">
        <v>31753.843000000001</v>
      </c>
      <c r="AS27" s="260">
        <v>1.5258085740721801</v>
      </c>
      <c r="AT27" s="260">
        <f t="shared" si="17"/>
        <v>484.50285909141877</v>
      </c>
      <c r="AU27" s="257">
        <f t="shared" si="0"/>
        <v>-18347.203000000001</v>
      </c>
      <c r="AV27" s="257">
        <f t="shared" si="18"/>
        <v>1254.6528601017676</v>
      </c>
      <c r="AW27" s="257">
        <f t="shared" si="19"/>
        <v>-18204.577012869497</v>
      </c>
      <c r="AX27" s="258">
        <f t="shared" si="1"/>
        <v>-1259.8609608326008</v>
      </c>
      <c r="AY27" s="260" t="s">
        <v>39</v>
      </c>
      <c r="AZ27" s="260"/>
      <c r="BA27" s="260"/>
      <c r="BB27" s="260">
        <f t="shared" si="71"/>
        <v>-0.3417801331644168</v>
      </c>
      <c r="BC27" s="260">
        <f t="shared" si="83"/>
        <v>-2.3668093231879239E-2</v>
      </c>
      <c r="BD27" s="7">
        <v>11986.641</v>
      </c>
      <c r="BE27" s="86">
        <v>4.35016787197317</v>
      </c>
      <c r="BF27" s="86">
        <f t="shared" si="20"/>
        <v>521.43900571076347</v>
      </c>
      <c r="BG27" s="86">
        <f t="shared" si="21"/>
        <v>7305.7003800000002</v>
      </c>
      <c r="BH27" s="86">
        <f t="shared" si="22"/>
        <v>539.87637954857007</v>
      </c>
      <c r="BI27" s="86">
        <f t="shared" si="23"/>
        <v>7248.9079234943847</v>
      </c>
      <c r="BJ27" s="131">
        <f t="shared" si="66"/>
        <v>541.19721840547152</v>
      </c>
      <c r="BK27" s="86" t="s">
        <v>39</v>
      </c>
      <c r="BL27" s="86"/>
      <c r="BM27" s="86"/>
      <c r="BN27" s="86">
        <f t="shared" si="72"/>
        <v>0.31153979385827679</v>
      </c>
      <c r="BO27" s="86">
        <f t="shared" si="84"/>
        <v>2.3271925889901374E-2</v>
      </c>
      <c r="BP27" s="58">
        <v>1109.2950000000001</v>
      </c>
      <c r="BQ27" s="58">
        <v>11.557611652315201</v>
      </c>
      <c r="BR27" s="58">
        <f t="shared" si="24"/>
        <v>128.2080081785499</v>
      </c>
      <c r="BS27" s="43">
        <f t="shared" si="25"/>
        <v>838.52492000000007</v>
      </c>
      <c r="BT27" s="43">
        <f t="shared" si="26"/>
        <v>139.16489170596995</v>
      </c>
      <c r="BU27" s="43">
        <f t="shared" si="27"/>
        <v>794.21835852193647</v>
      </c>
      <c r="BV27" s="133">
        <f t="shared" si="28"/>
        <v>131.85913226768335</v>
      </c>
      <c r="BW27" s="83" t="s">
        <v>39</v>
      </c>
      <c r="BX27" s="83"/>
      <c r="BY27" s="83"/>
      <c r="BZ27" s="83">
        <f t="shared" si="73"/>
        <v>6.0226915585832857E-3</v>
      </c>
      <c r="CA27" s="83">
        <f t="shared" si="85"/>
        <v>1.0000214184162472E-3</v>
      </c>
      <c r="CB27" s="22">
        <v>3683.547</v>
      </c>
      <c r="CC27" s="22">
        <v>7.6340201934680696</v>
      </c>
      <c r="CD27" s="86">
        <f t="shared" si="29"/>
        <v>281.20272181588723</v>
      </c>
      <c r="CE27" s="7">
        <f t="shared" si="30"/>
        <v>2821.8461399999997</v>
      </c>
      <c r="CF27" s="86">
        <f t="shared" si="31"/>
        <v>290.73090900978355</v>
      </c>
      <c r="CG27" s="86">
        <f t="shared" si="32"/>
        <v>2672.7434759032112</v>
      </c>
      <c r="CH27" s="131">
        <f t="shared" si="33"/>
        <v>275.6266589537928</v>
      </c>
      <c r="CI27" s="118" t="s">
        <v>39</v>
      </c>
      <c r="CJ27" s="22"/>
      <c r="CK27" s="22"/>
      <c r="CL27" s="7">
        <f t="shared" si="74"/>
        <v>8.5984541111285909E-2</v>
      </c>
      <c r="CM27" s="86">
        <f t="shared" si="86"/>
        <v>8.8697304351670232E-3</v>
      </c>
      <c r="CN27" s="57">
        <v>9726.2960000000003</v>
      </c>
      <c r="CO27" s="57">
        <v>4.0791968623992396</v>
      </c>
      <c r="CP27" s="57">
        <f t="shared" si="34"/>
        <v>396.75476125966276</v>
      </c>
      <c r="CQ27" s="43">
        <f t="shared" si="35"/>
        <v>8949.5655800000004</v>
      </c>
      <c r="CR27" s="43">
        <f t="shared" si="67"/>
        <v>399.51154721875292</v>
      </c>
      <c r="CS27" s="43">
        <f t="shared" si="36"/>
        <v>8476.6822248192948</v>
      </c>
      <c r="CT27" s="133">
        <f t="shared" si="37"/>
        <v>380.28359933701319</v>
      </c>
      <c r="CU27" s="84" t="s">
        <v>39</v>
      </c>
      <c r="CV27" s="84"/>
      <c r="CW27" s="84"/>
      <c r="CX27" s="84">
        <f t="shared" si="75"/>
        <v>6.1746494258674081E-2</v>
      </c>
      <c r="CY27" s="84">
        <f t="shared" si="87"/>
        <v>2.7734813503022151E-3</v>
      </c>
      <c r="CZ27" s="7">
        <v>552.63599999999997</v>
      </c>
      <c r="DA27" s="7">
        <v>10.452499273978001</v>
      </c>
      <c r="DB27" s="86">
        <f t="shared" si="38"/>
        <v>57.764273887741062</v>
      </c>
      <c r="DC27" s="7">
        <f t="shared" si="39"/>
        <v>488.70281999999997</v>
      </c>
      <c r="DD27" s="86">
        <f t="shared" si="40"/>
        <v>58.474310783737415</v>
      </c>
      <c r="DE27" s="86">
        <f t="shared" si="41"/>
        <v>462.88040134268317</v>
      </c>
      <c r="DF27" s="131">
        <f t="shared" si="42"/>
        <v>55.423022426707803</v>
      </c>
      <c r="DG27" s="86" t="s">
        <v>39</v>
      </c>
      <c r="DH27" s="7"/>
      <c r="DI27" s="7"/>
      <c r="DJ27" s="7">
        <f t="shared" si="76"/>
        <v>3.1301717058277024E-3</v>
      </c>
      <c r="DK27" s="86">
        <f t="shared" si="88"/>
        <v>3.7487273215747939E-4</v>
      </c>
      <c r="DL27" s="43">
        <v>499.58100000000002</v>
      </c>
      <c r="DM27" s="43">
        <v>17.2519772789366</v>
      </c>
      <c r="DN27" s="43">
        <f t="shared" si="43"/>
        <v>86.187600609884257</v>
      </c>
      <c r="DO27" s="43">
        <f t="shared" si="44"/>
        <v>484.04362000000003</v>
      </c>
      <c r="DP27" s="43">
        <f t="shared" si="45"/>
        <v>94.002811303339513</v>
      </c>
      <c r="DQ27" s="43">
        <f t="shared" si="46"/>
        <v>458.46738738476125</v>
      </c>
      <c r="DR27" s="133">
        <f t="shared" si="47"/>
        <v>89.059274847819296</v>
      </c>
      <c r="DS27" s="82" t="s">
        <v>39</v>
      </c>
      <c r="DT27" s="82"/>
      <c r="DU27" s="82"/>
      <c r="DV27" s="82">
        <f t="shared" si="77"/>
        <v>5.4735838990539786E-3</v>
      </c>
      <c r="DW27" s="82">
        <f t="shared" si="89"/>
        <v>1.0633532630681221E-3</v>
      </c>
      <c r="DX27" s="7">
        <v>1307.5509999999999</v>
      </c>
      <c r="DY27" s="7">
        <v>11.5629846883159</v>
      </c>
      <c r="DZ27" s="86">
        <f t="shared" si="48"/>
        <v>151.19192192192142</v>
      </c>
      <c r="EA27" s="7">
        <f t="shared" si="49"/>
        <v>830.95655999999985</v>
      </c>
      <c r="EB27" s="86">
        <f t="shared" si="50"/>
        <v>159.00739205590278</v>
      </c>
      <c r="EC27" s="86">
        <f t="shared" si="51"/>
        <v>787.04990077842274</v>
      </c>
      <c r="ED27" s="131">
        <f t="shared" si="52"/>
        <v>150.64650361473215</v>
      </c>
      <c r="EE27" s="86" t="s">
        <v>39</v>
      </c>
      <c r="EF27" s="7"/>
      <c r="EG27" s="7"/>
      <c r="EH27" s="7">
        <f t="shared" si="78"/>
        <v>2.0303105914573009E-2</v>
      </c>
      <c r="EI27" s="86">
        <f t="shared" si="90"/>
        <v>3.8864088472428814E-3</v>
      </c>
      <c r="EJ27" s="82">
        <v>860.01099999999997</v>
      </c>
      <c r="EK27" s="43">
        <v>11.212515455318201</v>
      </c>
      <c r="EL27" s="43">
        <f t="shared" si="53"/>
        <v>96.428866292436609</v>
      </c>
      <c r="EM27" s="43">
        <f t="shared" si="54"/>
        <v>842.21115999999995</v>
      </c>
      <c r="EN27" s="43">
        <f t="shared" si="55"/>
        <v>96.781395156720919</v>
      </c>
      <c r="EO27" s="43">
        <f t="shared" si="56"/>
        <v>797.70982241536228</v>
      </c>
      <c r="EP27" s="133">
        <f t="shared" si="57"/>
        <v>91.736528618210926</v>
      </c>
      <c r="EQ27" s="82" t="s">
        <v>39</v>
      </c>
      <c r="ER27" s="82"/>
      <c r="ES27" s="82"/>
      <c r="ET27" s="82">
        <f t="shared" si="79"/>
        <v>1.0627204114082335E-2</v>
      </c>
      <c r="EU27" s="43">
        <f t="shared" si="91"/>
        <v>1.2223548874017907E-3</v>
      </c>
      <c r="EV27" s="7">
        <v>224533.655</v>
      </c>
      <c r="EW27" s="7">
        <v>1.0545583008197901</v>
      </c>
      <c r="EX27" s="7">
        <v>102.30763407976799</v>
      </c>
      <c r="EY27" s="82">
        <v>43221.446000000004</v>
      </c>
      <c r="EZ27" s="82">
        <v>2.2805803088188901</v>
      </c>
      <c r="FA27" s="82">
        <v>98.327545806545601</v>
      </c>
      <c r="FB27" s="7">
        <v>371858.17099999997</v>
      </c>
      <c r="FC27" s="7">
        <v>0.358259455151475</v>
      </c>
      <c r="FD27" s="7">
        <v>101.61802621379201</v>
      </c>
      <c r="FE27" s="82">
        <v>71230.593999999997</v>
      </c>
      <c r="FF27" s="82">
        <v>1.52997365952159</v>
      </c>
      <c r="FG27" s="82">
        <v>96.336210164014304</v>
      </c>
      <c r="FH27" s="211"/>
      <c r="FI27" s="216">
        <f t="shared" si="58"/>
        <v>101.96283014677999</v>
      </c>
      <c r="FJ27" s="43">
        <f t="shared" si="59"/>
        <v>0.34480393298799328</v>
      </c>
      <c r="FK27" s="43">
        <f t="shared" si="60"/>
        <v>97.331877985279959</v>
      </c>
      <c r="FL27" s="217">
        <f t="shared" si="61"/>
        <v>0.99566782126564846</v>
      </c>
      <c r="FM27" s="226">
        <v>96.575247387312729</v>
      </c>
      <c r="FN27" s="217">
        <v>0.28044850660553872</v>
      </c>
      <c r="FO27" s="231"/>
      <c r="FP27" s="235">
        <f t="shared" si="62"/>
        <v>0.94716130621608285</v>
      </c>
      <c r="FQ27" s="85">
        <f t="shared" si="63"/>
        <v>4.2218857877415706E-3</v>
      </c>
      <c r="FR27" s="85">
        <f t="shared" si="64"/>
        <v>0.9922262817318529</v>
      </c>
      <c r="FS27" s="236">
        <f t="shared" si="65"/>
        <v>1.0551145789463088E-2</v>
      </c>
      <c r="FT27" s="233"/>
    </row>
    <row r="28" spans="1:176" s="134" customFormat="1" x14ac:dyDescent="0.2">
      <c r="A28" s="2"/>
      <c r="B28" s="2" t="b">
        <v>0</v>
      </c>
      <c r="C28" s="2" t="s">
        <v>74</v>
      </c>
      <c r="D28" s="6">
        <v>43418.642164351899</v>
      </c>
      <c r="E28" s="4" t="s">
        <v>33</v>
      </c>
      <c r="F28" s="5" t="s">
        <v>154</v>
      </c>
      <c r="G28" s="2" t="s">
        <v>101</v>
      </c>
      <c r="H28" s="257">
        <v>1329.5609999999999</v>
      </c>
      <c r="I28" s="257">
        <v>9.0495664626921304</v>
      </c>
      <c r="J28" s="257">
        <f t="shared" si="2"/>
        <v>120.31950635703411</v>
      </c>
      <c r="K28" s="257">
        <f t="shared" si="3"/>
        <v>-1692.14</v>
      </c>
      <c r="L28" s="257">
        <f t="shared" si="4"/>
        <v>166.98919212531393</v>
      </c>
      <c r="M28" s="257">
        <f t="shared" si="5"/>
        <v>-1624.9326770913015</v>
      </c>
      <c r="N28" s="258">
        <f t="shared" si="6"/>
        <v>-160.56926453518699</v>
      </c>
      <c r="O28" s="257">
        <v>132.48321296793799</v>
      </c>
      <c r="P28" s="257"/>
      <c r="Q28" s="257"/>
      <c r="R28" s="257">
        <f t="shared" si="68"/>
        <v>-6.1424838477784132</v>
      </c>
      <c r="S28" s="257">
        <f t="shared" si="80"/>
        <v>-0.60716522968345954</v>
      </c>
      <c r="T28" s="257">
        <v>30749.901999999998</v>
      </c>
      <c r="U28" s="257">
        <v>2.2495852675217902</v>
      </c>
      <c r="V28" s="257">
        <f t="shared" si="7"/>
        <v>691.74526516938829</v>
      </c>
      <c r="W28" s="257">
        <f t="shared" si="8"/>
        <v>-26610.694</v>
      </c>
      <c r="X28" s="257">
        <f t="shared" si="9"/>
        <v>1018.4846448743256</v>
      </c>
      <c r="Y28" s="257">
        <f t="shared" si="10"/>
        <v>-25553.787653904186</v>
      </c>
      <c r="Z28" s="258">
        <f t="shared" si="11"/>
        <v>-986.61533279594357</v>
      </c>
      <c r="AA28" s="257">
        <v>126.658627791093</v>
      </c>
      <c r="AB28" s="257"/>
      <c r="AC28" s="257"/>
      <c r="AD28" s="257">
        <f t="shared" si="69"/>
        <v>-7.4526912196407444</v>
      </c>
      <c r="AE28" s="257">
        <f t="shared" si="81"/>
        <v>-0.28833268121011379</v>
      </c>
      <c r="AF28" s="257">
        <v>5853063.7800000003</v>
      </c>
      <c r="AG28" s="257">
        <v>0.603149213827193</v>
      </c>
      <c r="AH28" s="257">
        <f t="shared" si="12"/>
        <v>35302.708173874184</v>
      </c>
      <c r="AI28" s="257">
        <f t="shared" si="13"/>
        <v>-191096.43200000003</v>
      </c>
      <c r="AJ28" s="257">
        <f t="shared" si="14"/>
        <v>53404.530326906715</v>
      </c>
      <c r="AK28" s="257">
        <f t="shared" si="15"/>
        <v>-183506.5874173271</v>
      </c>
      <c r="AL28" s="258">
        <f t="shared" si="16"/>
        <v>-51291.920533004013</v>
      </c>
      <c r="AM28" s="257" t="s">
        <v>39</v>
      </c>
      <c r="AN28" s="257"/>
      <c r="AO28" s="257"/>
      <c r="AP28" s="257">
        <f t="shared" si="70"/>
        <v>-2.0660968206594057</v>
      </c>
      <c r="AQ28" s="257">
        <f t="shared" si="82"/>
        <v>-0.57751704269548054</v>
      </c>
      <c r="AR28" s="260">
        <v>42010.703000000001</v>
      </c>
      <c r="AS28" s="260">
        <v>1.8648478327551601</v>
      </c>
      <c r="AT28" s="260">
        <f t="shared" si="17"/>
        <v>783.43568442070705</v>
      </c>
      <c r="AU28" s="257">
        <f t="shared" si="0"/>
        <v>-8090.3430000000008</v>
      </c>
      <c r="AV28" s="257">
        <f t="shared" si="18"/>
        <v>1397.5629683551035</v>
      </c>
      <c r="AW28" s="257">
        <f t="shared" si="19"/>
        <v>-8216.9010498869338</v>
      </c>
      <c r="AX28" s="258">
        <f t="shared" si="1"/>
        <v>-1420.3706124740306</v>
      </c>
      <c r="AY28" s="260" t="s">
        <v>39</v>
      </c>
      <c r="AZ28" s="260"/>
      <c r="BA28" s="260"/>
      <c r="BB28" s="260">
        <f t="shared" si="71"/>
        <v>-0.15426744236044859</v>
      </c>
      <c r="BC28" s="260">
        <f t="shared" si="83"/>
        <v>-2.666931808079042E-2</v>
      </c>
      <c r="BD28" s="7">
        <v>15890.072</v>
      </c>
      <c r="BE28" s="86">
        <v>2.54675175415032</v>
      </c>
      <c r="BF28" s="86">
        <f t="shared" si="20"/>
        <v>404.68068739574881</v>
      </c>
      <c r="BG28" s="86">
        <f t="shared" si="21"/>
        <v>11209.131380000001</v>
      </c>
      <c r="BH28" s="86">
        <f t="shared" si="22"/>
        <v>428.17557995399261</v>
      </c>
      <c r="BI28" s="86">
        <f t="shared" si="23"/>
        <v>11384.476950438637</v>
      </c>
      <c r="BJ28" s="131">
        <f t="shared" si="66"/>
        <v>440.7593343138351</v>
      </c>
      <c r="BK28" s="86" t="s">
        <v>39</v>
      </c>
      <c r="BL28" s="86"/>
      <c r="BM28" s="86"/>
      <c r="BN28" s="86">
        <f t="shared" si="72"/>
        <v>0.48927612817769628</v>
      </c>
      <c r="BO28" s="86">
        <f t="shared" si="84"/>
        <v>1.8980958006337298E-2</v>
      </c>
      <c r="BP28" s="58">
        <v>939.09500000000003</v>
      </c>
      <c r="BQ28" s="58">
        <v>14.991313093615</v>
      </c>
      <c r="BR28" s="58">
        <f t="shared" si="24"/>
        <v>140.78267169648379</v>
      </c>
      <c r="BS28" s="43">
        <f t="shared" si="25"/>
        <v>668.32492000000002</v>
      </c>
      <c r="BT28" s="43">
        <f t="shared" si="26"/>
        <v>150.82882473991222</v>
      </c>
      <c r="BU28" s="43">
        <f t="shared" si="27"/>
        <v>641.78082275841825</v>
      </c>
      <c r="BV28" s="133">
        <f t="shared" si="28"/>
        <v>144.87501242483842</v>
      </c>
      <c r="BW28" s="83" t="s">
        <v>39</v>
      </c>
      <c r="BX28" s="83"/>
      <c r="BY28" s="83"/>
      <c r="BZ28" s="83">
        <f t="shared" si="73"/>
        <v>4.8667320544958197E-3</v>
      </c>
      <c r="CA28" s="83">
        <f t="shared" si="85"/>
        <v>1.0986778314850698E-3</v>
      </c>
      <c r="CB28" s="22">
        <v>3540.3510000000001</v>
      </c>
      <c r="CC28" s="22">
        <v>8.3112140873558502</v>
      </c>
      <c r="CD28" s="86">
        <f t="shared" si="29"/>
        <v>294.24615105384373</v>
      </c>
      <c r="CE28" s="7">
        <f t="shared" si="30"/>
        <v>2678.6501399999997</v>
      </c>
      <c r="CF28" s="86">
        <f t="shared" si="31"/>
        <v>303.36494211921263</v>
      </c>
      <c r="CG28" s="86">
        <f t="shared" si="32"/>
        <v>2572.2612449213357</v>
      </c>
      <c r="CH28" s="131">
        <f t="shared" si="33"/>
        <v>291.60917221198793</v>
      </c>
      <c r="CI28" s="118" t="s">
        <v>39</v>
      </c>
      <c r="CJ28" s="22"/>
      <c r="CK28" s="22"/>
      <c r="CL28" s="7">
        <f t="shared" si="74"/>
        <v>8.2751938132844413E-2</v>
      </c>
      <c r="CM28" s="86">
        <f t="shared" si="86"/>
        <v>9.3835814996043442E-3</v>
      </c>
      <c r="CN28" s="57">
        <v>94601.474000000002</v>
      </c>
      <c r="CO28" s="57">
        <v>1.1830504384002101</v>
      </c>
      <c r="CP28" s="57">
        <f t="shared" si="34"/>
        <v>1119.1831528900609</v>
      </c>
      <c r="CQ28" s="43">
        <f t="shared" si="35"/>
        <v>93824.743580000009</v>
      </c>
      <c r="CR28" s="43">
        <f t="shared" si="67"/>
        <v>1120.163410173644</v>
      </c>
      <c r="CS28" s="43">
        <f t="shared" si="36"/>
        <v>90098.273052380013</v>
      </c>
      <c r="CT28" s="133">
        <f t="shared" si="37"/>
        <v>1169.0511311329774</v>
      </c>
      <c r="CU28" s="84" t="s">
        <v>39</v>
      </c>
      <c r="CV28" s="84"/>
      <c r="CW28" s="84"/>
      <c r="CX28" s="84">
        <f t="shared" si="75"/>
        <v>0.65630070258577244</v>
      </c>
      <c r="CY28" s="84">
        <f t="shared" si="87"/>
        <v>8.639471620117755E-3</v>
      </c>
      <c r="CZ28" s="7">
        <v>817.952</v>
      </c>
      <c r="DA28" s="7">
        <v>12.3635358387351</v>
      </c>
      <c r="DB28" s="86">
        <f t="shared" si="38"/>
        <v>101.12778866365052</v>
      </c>
      <c r="DC28" s="7">
        <f t="shared" si="39"/>
        <v>754.01882000000001</v>
      </c>
      <c r="DD28" s="86">
        <f t="shared" si="40"/>
        <v>101.53503495766921</v>
      </c>
      <c r="DE28" s="86">
        <f t="shared" si="41"/>
        <v>724.07118782123473</v>
      </c>
      <c r="DF28" s="131">
        <f t="shared" si="42"/>
        <v>97.571728321245857</v>
      </c>
      <c r="DG28" s="86" t="s">
        <v>39</v>
      </c>
      <c r="DH28" s="7"/>
      <c r="DI28" s="7"/>
      <c r="DJ28" s="7">
        <f t="shared" si="76"/>
        <v>4.8964422311869645E-3</v>
      </c>
      <c r="DK28" s="86">
        <f t="shared" si="88"/>
        <v>6.5992989503458927E-4</v>
      </c>
      <c r="DL28" s="43">
        <v>495.577</v>
      </c>
      <c r="DM28" s="43">
        <v>24.248075880682599</v>
      </c>
      <c r="DN28" s="43">
        <f t="shared" si="43"/>
        <v>120.1678870072104</v>
      </c>
      <c r="DO28" s="43">
        <f t="shared" si="44"/>
        <v>480.03962000000001</v>
      </c>
      <c r="DP28" s="43">
        <f t="shared" si="45"/>
        <v>125.89101279209736</v>
      </c>
      <c r="DQ28" s="43">
        <f t="shared" si="46"/>
        <v>460.97371661711855</v>
      </c>
      <c r="DR28" s="133">
        <f t="shared" si="47"/>
        <v>120.91364628387862</v>
      </c>
      <c r="DS28" s="82" t="s">
        <v>39</v>
      </c>
      <c r="DT28" s="82"/>
      <c r="DU28" s="82"/>
      <c r="DV28" s="82">
        <f t="shared" si="77"/>
        <v>5.5035066453810715E-3</v>
      </c>
      <c r="DW28" s="82">
        <f t="shared" si="89"/>
        <v>1.4436366234696282E-3</v>
      </c>
      <c r="DX28" s="7">
        <v>890.04899999999998</v>
      </c>
      <c r="DY28" s="7">
        <v>12.453145876935</v>
      </c>
      <c r="DZ28" s="86">
        <f t="shared" si="48"/>
        <v>110.83910034620119</v>
      </c>
      <c r="EA28" s="7">
        <f t="shared" si="49"/>
        <v>413.45455999999996</v>
      </c>
      <c r="EB28" s="86">
        <f t="shared" si="50"/>
        <v>121.28338566980413</v>
      </c>
      <c r="EC28" s="86">
        <f t="shared" si="51"/>
        <v>397.03323899701326</v>
      </c>
      <c r="ED28" s="131">
        <f t="shared" si="52"/>
        <v>116.48380339523061</v>
      </c>
      <c r="EE28" s="86" t="s">
        <v>39</v>
      </c>
      <c r="EF28" s="7"/>
      <c r="EG28" s="7"/>
      <c r="EH28" s="7">
        <f t="shared" si="78"/>
        <v>1.0242054404669501E-2</v>
      </c>
      <c r="EI28" s="86">
        <f t="shared" si="90"/>
        <v>3.0049565101715903E-3</v>
      </c>
      <c r="EJ28" s="82">
        <v>3158.951</v>
      </c>
      <c r="EK28" s="43">
        <v>8.4107292839176306</v>
      </c>
      <c r="EL28" s="43">
        <f t="shared" si="53"/>
        <v>265.69081682160885</v>
      </c>
      <c r="EM28" s="43">
        <f t="shared" si="54"/>
        <v>3141.1511599999999</v>
      </c>
      <c r="EN28" s="43">
        <f t="shared" si="55"/>
        <v>265.81896534553448</v>
      </c>
      <c r="EO28" s="43">
        <f t="shared" si="56"/>
        <v>3016.3929483182519</v>
      </c>
      <c r="EP28" s="133">
        <f t="shared" si="57"/>
        <v>255.72111189067132</v>
      </c>
      <c r="EQ28" s="82" t="s">
        <v>39</v>
      </c>
      <c r="ER28" s="82"/>
      <c r="ES28" s="82"/>
      <c r="ET28" s="82">
        <f t="shared" si="79"/>
        <v>4.0184817397629351E-2</v>
      </c>
      <c r="EU28" s="43">
        <f t="shared" si="91"/>
        <v>3.4079213164232517E-3</v>
      </c>
      <c r="EV28" s="7">
        <v>225457.66899999999</v>
      </c>
      <c r="EW28" s="7">
        <v>0.87500085553462503</v>
      </c>
      <c r="EX28" s="7">
        <v>102.728656425824</v>
      </c>
      <c r="EY28" s="82">
        <v>42755.059000000001</v>
      </c>
      <c r="EZ28" s="82">
        <v>1.6656727957461801</v>
      </c>
      <c r="FA28" s="82">
        <v>97.266528803410694</v>
      </c>
      <c r="FB28" s="7">
        <v>372779.13199999998</v>
      </c>
      <c r="FC28" s="7">
        <v>1.4310204675270399</v>
      </c>
      <c r="FD28" s="7">
        <v>101.869698077794</v>
      </c>
      <c r="FE28" s="82">
        <v>71114.813999999998</v>
      </c>
      <c r="FF28" s="82">
        <v>0.96855304134325504</v>
      </c>
      <c r="FG28" s="82">
        <v>96.179622863720397</v>
      </c>
      <c r="FH28" s="211"/>
      <c r="FI28" s="216">
        <f t="shared" si="58"/>
        <v>102.299177251809</v>
      </c>
      <c r="FJ28" s="43">
        <f t="shared" si="59"/>
        <v>0.42947917401500035</v>
      </c>
      <c r="FK28" s="43">
        <f t="shared" si="60"/>
        <v>96.723075833565545</v>
      </c>
      <c r="FL28" s="217">
        <f t="shared" si="61"/>
        <v>0.54345296984514846</v>
      </c>
      <c r="FM28" s="226">
        <v>98.236124644544518</v>
      </c>
      <c r="FN28" s="217">
        <v>0.28122930921570433</v>
      </c>
      <c r="FO28" s="231"/>
      <c r="FP28" s="235">
        <f t="shared" si="62"/>
        <v>0.96028264628890125</v>
      </c>
      <c r="FQ28" s="85">
        <f t="shared" si="63"/>
        <v>4.8796156115740383E-3</v>
      </c>
      <c r="FR28" s="85">
        <f t="shared" si="64"/>
        <v>1.0156431006555511</v>
      </c>
      <c r="FS28" s="236">
        <f t="shared" si="65"/>
        <v>6.4045759034283417E-3</v>
      </c>
      <c r="FT28" s="233"/>
    </row>
    <row r="29" spans="1:176" s="134" customFormat="1" x14ac:dyDescent="0.2">
      <c r="A29" s="2"/>
      <c r="B29" s="2" t="b">
        <v>0</v>
      </c>
      <c r="C29" s="2" t="s">
        <v>115</v>
      </c>
      <c r="D29" s="6">
        <v>43418.6493402778</v>
      </c>
      <c r="E29" s="4" t="s">
        <v>33</v>
      </c>
      <c r="F29" s="5" t="s">
        <v>154</v>
      </c>
      <c r="G29" s="2" t="s">
        <v>17</v>
      </c>
      <c r="H29" s="257">
        <v>3480.2869999999998</v>
      </c>
      <c r="I29" s="257">
        <v>6.8445019584124402</v>
      </c>
      <c r="J29" s="257">
        <f t="shared" si="2"/>
        <v>238.20831187337353</v>
      </c>
      <c r="K29" s="257">
        <f t="shared" si="3"/>
        <v>458.58599999999979</v>
      </c>
      <c r="L29" s="257">
        <f t="shared" si="4"/>
        <v>264.86186309513687</v>
      </c>
      <c r="M29" s="257">
        <f t="shared" si="5"/>
        <v>437.13468717094065</v>
      </c>
      <c r="N29" s="258">
        <f t="shared" si="6"/>
        <v>252.4755043673488</v>
      </c>
      <c r="O29" s="257">
        <v>130.655944872297</v>
      </c>
      <c r="P29" s="257"/>
      <c r="Q29" s="257"/>
      <c r="R29" s="257">
        <f t="shared" si="68"/>
        <v>1.6524332319155539</v>
      </c>
      <c r="S29" s="257">
        <f t="shared" si="80"/>
        <v>0.95440317678873798</v>
      </c>
      <c r="T29" s="257">
        <v>50431.165999999997</v>
      </c>
      <c r="U29" s="257">
        <v>1.1154586389986301</v>
      </c>
      <c r="V29" s="257">
        <f t="shared" si="7"/>
        <v>562.5387978947399</v>
      </c>
      <c r="W29" s="257">
        <f t="shared" si="8"/>
        <v>-6929.43</v>
      </c>
      <c r="X29" s="257">
        <f t="shared" si="9"/>
        <v>935.54762524276271</v>
      </c>
      <c r="Y29" s="257">
        <f t="shared" si="10"/>
        <v>-6605.2915163631969</v>
      </c>
      <c r="Z29" s="258">
        <f t="shared" si="11"/>
        <v>-891.9861396675235</v>
      </c>
      <c r="AA29" s="257">
        <v>125.700996733153</v>
      </c>
      <c r="AB29" s="257"/>
      <c r="AC29" s="257"/>
      <c r="AD29" s="257">
        <f t="shared" si="69"/>
        <v>-1.9264149312771806</v>
      </c>
      <c r="AE29" s="257">
        <f t="shared" si="81"/>
        <v>-0.26018885527854785</v>
      </c>
      <c r="AF29" s="257">
        <v>5728076.1540000001</v>
      </c>
      <c r="AG29" s="257">
        <v>0.56644995334163495</v>
      </c>
      <c r="AH29" s="257">
        <f t="shared" si="12"/>
        <v>32446.684701706316</v>
      </c>
      <c r="AI29" s="257">
        <f t="shared" si="13"/>
        <v>-316084.05800000019</v>
      </c>
      <c r="AJ29" s="257">
        <f t="shared" si="14"/>
        <v>51561.128800286351</v>
      </c>
      <c r="AK29" s="257">
        <f t="shared" si="15"/>
        <v>-301298.56954541046</v>
      </c>
      <c r="AL29" s="258">
        <f t="shared" si="16"/>
        <v>-49156.827149071258</v>
      </c>
      <c r="AM29" s="257" t="s">
        <v>39</v>
      </c>
      <c r="AN29" s="257"/>
      <c r="AO29" s="257"/>
      <c r="AP29" s="257">
        <f t="shared" si="70"/>
        <v>-3.3923142780225906</v>
      </c>
      <c r="AQ29" s="257">
        <f t="shared" si="82"/>
        <v>-0.55351865016355217</v>
      </c>
      <c r="AR29" s="260">
        <v>24672.852999999999</v>
      </c>
      <c r="AS29" s="260">
        <v>2.5614772639235701</v>
      </c>
      <c r="AT29" s="260">
        <f t="shared" si="17"/>
        <v>631.98951995628443</v>
      </c>
      <c r="AU29" s="257">
        <f t="shared" si="0"/>
        <v>-25428.193000000003</v>
      </c>
      <c r="AV29" s="257">
        <f t="shared" si="18"/>
        <v>1318.6438231108357</v>
      </c>
      <c r="AW29" s="257">
        <f t="shared" si="19"/>
        <v>-25518.735413451042</v>
      </c>
      <c r="AX29" s="258">
        <f t="shared" si="1"/>
        <v>-1328.8801607315129</v>
      </c>
      <c r="AY29" s="260" t="s">
        <v>39</v>
      </c>
      <c r="AZ29" s="260"/>
      <c r="BA29" s="260"/>
      <c r="BB29" s="260">
        <f t="shared" si="71"/>
        <v>-0.47909911785541909</v>
      </c>
      <c r="BC29" s="260">
        <f t="shared" si="83"/>
        <v>-2.4976782637732977E-2</v>
      </c>
      <c r="BD29" s="7">
        <v>9541.375</v>
      </c>
      <c r="BE29" s="86">
        <v>4.8066204035109497</v>
      </c>
      <c r="BF29" s="86">
        <f t="shared" si="20"/>
        <v>458.61767752549292</v>
      </c>
      <c r="BG29" s="86">
        <f t="shared" si="21"/>
        <v>4860.4343800000006</v>
      </c>
      <c r="BH29" s="86">
        <f t="shared" si="22"/>
        <v>479.47684266992411</v>
      </c>
      <c r="BI29" s="86">
        <f t="shared" si="23"/>
        <v>4877.7409758397289</v>
      </c>
      <c r="BJ29" s="131">
        <f t="shared" si="66"/>
        <v>481.74172497545032</v>
      </c>
      <c r="BK29" s="86" t="s">
        <v>39</v>
      </c>
      <c r="BL29" s="86"/>
      <c r="BM29" s="86"/>
      <c r="BN29" s="86">
        <f t="shared" si="72"/>
        <v>0.20963301426163525</v>
      </c>
      <c r="BO29" s="86">
        <f t="shared" si="84"/>
        <v>2.0710472179635803E-2</v>
      </c>
      <c r="BP29" s="58">
        <v>719.82899999999995</v>
      </c>
      <c r="BQ29" s="58">
        <v>14.682956710296301</v>
      </c>
      <c r="BR29" s="58">
        <f t="shared" si="24"/>
        <v>105.69218045815876</v>
      </c>
      <c r="BS29" s="43">
        <f t="shared" si="25"/>
        <v>449.05891999999994</v>
      </c>
      <c r="BT29" s="43">
        <f t="shared" si="26"/>
        <v>118.74515035328061</v>
      </c>
      <c r="BU29" s="43">
        <f t="shared" si="27"/>
        <v>428.05325612975656</v>
      </c>
      <c r="BV29" s="133">
        <f t="shared" si="28"/>
        <v>113.197240377572</v>
      </c>
      <c r="BW29" s="83" t="s">
        <v>39</v>
      </c>
      <c r="BX29" s="83"/>
      <c r="BY29" s="83"/>
      <c r="BZ29" s="83">
        <f t="shared" si="73"/>
        <v>3.2459999251522819E-3</v>
      </c>
      <c r="CA29" s="83">
        <f t="shared" si="85"/>
        <v>8.5843143621866763E-4</v>
      </c>
      <c r="CB29" s="22">
        <v>3533.377</v>
      </c>
      <c r="CC29" s="22">
        <v>4.8750375912785904</v>
      </c>
      <c r="CD29" s="86">
        <f t="shared" si="29"/>
        <v>172.25345699159172</v>
      </c>
      <c r="CE29" s="7">
        <f t="shared" si="30"/>
        <v>2671.6761399999996</v>
      </c>
      <c r="CF29" s="86">
        <f t="shared" si="31"/>
        <v>187.4052937954153</v>
      </c>
      <c r="CG29" s="86">
        <f t="shared" si="32"/>
        <v>2546.7029383386466</v>
      </c>
      <c r="CH29" s="131">
        <f t="shared" si="33"/>
        <v>178.78791266463148</v>
      </c>
      <c r="CI29" s="118" t="s">
        <v>39</v>
      </c>
      <c r="CJ29" s="22"/>
      <c r="CK29" s="22"/>
      <c r="CL29" s="7">
        <f t="shared" si="74"/>
        <v>8.1929704617766261E-2</v>
      </c>
      <c r="CM29" s="86">
        <f t="shared" si="86"/>
        <v>5.7553701561331135E-3</v>
      </c>
      <c r="CN29" s="57">
        <v>2599216.4920000001</v>
      </c>
      <c r="CO29" s="57">
        <v>0.71158473960250701</v>
      </c>
      <c r="CP29" s="57">
        <f t="shared" si="34"/>
        <v>18495.62790630362</v>
      </c>
      <c r="CQ29" s="43">
        <f t="shared" si="35"/>
        <v>2598439.7615800002</v>
      </c>
      <c r="CR29" s="43">
        <f t="shared" si="67"/>
        <v>18495.68724822671</v>
      </c>
      <c r="CS29" s="43">
        <f t="shared" si="36"/>
        <v>2476892.343662492</v>
      </c>
      <c r="CT29" s="133">
        <f t="shared" si="37"/>
        <v>19004.603336216212</v>
      </c>
      <c r="CU29" s="84">
        <v>19.3665414792302</v>
      </c>
      <c r="CV29" s="84"/>
      <c r="CW29" s="84"/>
      <c r="CX29" s="84">
        <f t="shared" si="75"/>
        <v>18.042367853487654</v>
      </c>
      <c r="CY29" s="84">
        <f t="shared" si="87"/>
        <v>0.14411458489191775</v>
      </c>
      <c r="CZ29" s="7">
        <v>636.73800000000006</v>
      </c>
      <c r="DA29" s="7">
        <v>16.6600684177325</v>
      </c>
      <c r="DB29" s="86">
        <f t="shared" si="38"/>
        <v>106.08098644170157</v>
      </c>
      <c r="DC29" s="7">
        <f t="shared" si="39"/>
        <v>572.80482000000006</v>
      </c>
      <c r="DD29" s="86">
        <f t="shared" si="40"/>
        <v>106.46928838073268</v>
      </c>
      <c r="DE29" s="86">
        <f t="shared" si="41"/>
        <v>546.01068458415023</v>
      </c>
      <c r="DF29" s="131">
        <f t="shared" si="42"/>
        <v>101.50101732249038</v>
      </c>
      <c r="DG29" s="86" t="s">
        <v>39</v>
      </c>
      <c r="DH29" s="7"/>
      <c r="DI29" s="7"/>
      <c r="DJ29" s="7">
        <f t="shared" si="76"/>
        <v>3.6923300079400464E-3</v>
      </c>
      <c r="DK29" s="86">
        <f t="shared" si="88"/>
        <v>6.8644995470027641E-4</v>
      </c>
      <c r="DL29" s="43">
        <v>287.33100000000002</v>
      </c>
      <c r="DM29" s="43">
        <v>15.672583215610601</v>
      </c>
      <c r="DN29" s="43">
        <f t="shared" si="43"/>
        <v>45.032190079246092</v>
      </c>
      <c r="DO29" s="43">
        <f t="shared" si="44"/>
        <v>271.79362000000003</v>
      </c>
      <c r="DP29" s="43">
        <f t="shared" si="45"/>
        <v>58.618462768787133</v>
      </c>
      <c r="DQ29" s="43">
        <f t="shared" si="46"/>
        <v>259.07990879302378</v>
      </c>
      <c r="DR29" s="133">
        <f t="shared" si="47"/>
        <v>55.881390593545184</v>
      </c>
      <c r="DS29" s="82" t="s">
        <v>39</v>
      </c>
      <c r="DT29" s="82"/>
      <c r="DU29" s="82"/>
      <c r="DV29" s="82">
        <f t="shared" si="77"/>
        <v>3.0931221202605513E-3</v>
      </c>
      <c r="DW29" s="82">
        <f t="shared" si="89"/>
        <v>6.6720453843314932E-4</v>
      </c>
      <c r="DX29" s="7">
        <v>967.14</v>
      </c>
      <c r="DY29" s="7">
        <v>15.201498187449401</v>
      </c>
      <c r="DZ29" s="86">
        <f t="shared" si="48"/>
        <v>147.01976957009813</v>
      </c>
      <c r="EA29" s="7">
        <f t="shared" si="49"/>
        <v>490.54555999999997</v>
      </c>
      <c r="EB29" s="86">
        <f t="shared" si="50"/>
        <v>155.04569042195254</v>
      </c>
      <c r="EC29" s="86">
        <f t="shared" si="51"/>
        <v>467.59927235827956</v>
      </c>
      <c r="ED29" s="131">
        <f t="shared" si="52"/>
        <v>147.7991756595369</v>
      </c>
      <c r="EE29" s="86" t="s">
        <v>39</v>
      </c>
      <c r="EF29" s="7"/>
      <c r="EG29" s="7"/>
      <c r="EH29" s="7">
        <f t="shared" si="78"/>
        <v>1.2062408676854883E-2</v>
      </c>
      <c r="EI29" s="86">
        <f t="shared" si="90"/>
        <v>3.8127904598318609E-3</v>
      </c>
      <c r="EJ29" s="82">
        <v>1689.0340000000001</v>
      </c>
      <c r="EK29" s="43">
        <v>8.5088045690460401</v>
      </c>
      <c r="EL29" s="43">
        <f t="shared" si="53"/>
        <v>143.71660216474109</v>
      </c>
      <c r="EM29" s="43">
        <f t="shared" si="54"/>
        <v>1671.2341600000002</v>
      </c>
      <c r="EN29" s="43">
        <f t="shared" si="55"/>
        <v>143.95337415918812</v>
      </c>
      <c r="EO29" s="43">
        <f t="shared" si="56"/>
        <v>1593.0587102985921</v>
      </c>
      <c r="EP29" s="133">
        <f t="shared" si="57"/>
        <v>137.29551305377163</v>
      </c>
      <c r="EQ29" s="82" t="s">
        <v>39</v>
      </c>
      <c r="ER29" s="82"/>
      <c r="ES29" s="82"/>
      <c r="ET29" s="82">
        <f t="shared" si="79"/>
        <v>2.12229555213433E-2</v>
      </c>
      <c r="EU29" s="43">
        <f t="shared" si="91"/>
        <v>1.8296773034080509E-3</v>
      </c>
      <c r="EV29" s="7">
        <v>225382.34899999999</v>
      </c>
      <c r="EW29" s="7">
        <v>1.20981261880117</v>
      </c>
      <c r="EX29" s="7">
        <v>102.69433724548099</v>
      </c>
      <c r="EY29" s="82">
        <v>43034.989000000001</v>
      </c>
      <c r="EZ29" s="82">
        <v>1.5723688191530101</v>
      </c>
      <c r="FA29" s="82">
        <v>97.903361497477107</v>
      </c>
      <c r="FB29" s="7">
        <v>375722.33399999997</v>
      </c>
      <c r="FC29" s="7">
        <v>0.700229474723709</v>
      </c>
      <c r="FD29" s="7">
        <v>102.673989609655</v>
      </c>
      <c r="FE29" s="82">
        <v>71842.553</v>
      </c>
      <c r="FF29" s="82">
        <v>1.3167425234041501</v>
      </c>
      <c r="FG29" s="82">
        <v>97.1638574925732</v>
      </c>
      <c r="FH29" s="211"/>
      <c r="FI29" s="216">
        <f t="shared" si="58"/>
        <v>102.684163427568</v>
      </c>
      <c r="FJ29" s="43">
        <f t="shared" si="59"/>
        <v>1.0173817912999539E-2</v>
      </c>
      <c r="FK29" s="43">
        <f t="shared" si="60"/>
        <v>97.533609495025161</v>
      </c>
      <c r="FL29" s="217">
        <f t="shared" si="61"/>
        <v>0.36975200245195333</v>
      </c>
      <c r="FM29" s="226">
        <v>97.880898364362849</v>
      </c>
      <c r="FN29" s="217">
        <v>0.2802123651838887</v>
      </c>
      <c r="FO29" s="231"/>
      <c r="FP29" s="235">
        <f t="shared" si="62"/>
        <v>0.95322292257273633</v>
      </c>
      <c r="FQ29" s="85">
        <f t="shared" si="63"/>
        <v>2.7305099832844407E-3</v>
      </c>
      <c r="FR29" s="85">
        <f t="shared" si="64"/>
        <v>1.0035607096993104</v>
      </c>
      <c r="FS29" s="236">
        <f t="shared" si="65"/>
        <v>4.7674314542836228E-3</v>
      </c>
      <c r="FT29" s="233"/>
    </row>
    <row r="30" spans="1:176" s="134" customFormat="1" x14ac:dyDescent="0.2">
      <c r="A30" s="2"/>
      <c r="B30" s="2" t="b">
        <v>0</v>
      </c>
      <c r="C30" s="2" t="s">
        <v>9</v>
      </c>
      <c r="D30" s="6">
        <v>43418.656527777799</v>
      </c>
      <c r="E30" s="4" t="s">
        <v>33</v>
      </c>
      <c r="F30" s="5" t="s">
        <v>154</v>
      </c>
      <c r="G30" s="2" t="s">
        <v>78</v>
      </c>
      <c r="H30" s="257">
        <v>25964.125</v>
      </c>
      <c r="I30" s="257">
        <v>2.7938423539005099</v>
      </c>
      <c r="J30" s="257">
        <f t="shared" si="2"/>
        <v>725.39672106967078</v>
      </c>
      <c r="K30" s="257">
        <f t="shared" si="3"/>
        <v>22942.423999999999</v>
      </c>
      <c r="L30" s="257">
        <f t="shared" si="4"/>
        <v>734.5808394011475</v>
      </c>
      <c r="M30" s="257">
        <f t="shared" si="5"/>
        <v>21646.587267973991</v>
      </c>
      <c r="N30" s="258">
        <f t="shared" si="6"/>
        <v>705.79142981478537</v>
      </c>
      <c r="O30" s="257">
        <v>111.553558122445</v>
      </c>
      <c r="P30" s="257"/>
      <c r="Q30" s="257"/>
      <c r="R30" s="257">
        <f t="shared" si="68"/>
        <v>81.827274771202809</v>
      </c>
      <c r="S30" s="257">
        <f t="shared" si="80"/>
        <v>2.6756505753739503</v>
      </c>
      <c r="T30" s="257">
        <v>318920.69699999999</v>
      </c>
      <c r="U30" s="257">
        <v>0.78399085312581696</v>
      </c>
      <c r="V30" s="257">
        <f t="shared" si="7"/>
        <v>2500.3090932051014</v>
      </c>
      <c r="W30" s="257">
        <f t="shared" si="8"/>
        <v>261560.101</v>
      </c>
      <c r="X30" s="257">
        <f t="shared" si="9"/>
        <v>2609.6637755704528</v>
      </c>
      <c r="Y30" s="257">
        <f t="shared" si="10"/>
        <v>246786.63214125027</v>
      </c>
      <c r="Z30" s="258">
        <f t="shared" si="11"/>
        <v>2893.4600810269812</v>
      </c>
      <c r="AA30" s="257">
        <v>112.63710441316501</v>
      </c>
      <c r="AB30" s="257"/>
      <c r="AC30" s="257"/>
      <c r="AD30" s="257">
        <f t="shared" si="69"/>
        <v>71.974636065460288</v>
      </c>
      <c r="AE30" s="257">
        <f t="shared" si="81"/>
        <v>0.86241853188076589</v>
      </c>
      <c r="AF30" s="257">
        <v>5784857.7479999997</v>
      </c>
      <c r="AG30" s="257">
        <v>0.38244254371986802</v>
      </c>
      <c r="AH30" s="257">
        <f t="shared" si="12"/>
        <v>22123.757122027073</v>
      </c>
      <c r="AI30" s="257">
        <f t="shared" si="13"/>
        <v>-259302.46400000062</v>
      </c>
      <c r="AJ30" s="257">
        <f t="shared" si="14"/>
        <v>45773.609036454836</v>
      </c>
      <c r="AK30" s="257">
        <f t="shared" si="15"/>
        <v>-244656.51126387945</v>
      </c>
      <c r="AL30" s="258">
        <f t="shared" si="16"/>
        <v>-43214.487101465777</v>
      </c>
      <c r="AM30" s="257" t="s">
        <v>39</v>
      </c>
      <c r="AN30" s="257"/>
      <c r="AO30" s="257"/>
      <c r="AP30" s="257">
        <f t="shared" si="70"/>
        <v>-2.7545825312873453</v>
      </c>
      <c r="AQ30" s="257">
        <f t="shared" si="82"/>
        <v>-0.48659822895566945</v>
      </c>
      <c r="AR30" s="260">
        <v>29154.579000000002</v>
      </c>
      <c r="AS30" s="260">
        <v>2.6496959327645002</v>
      </c>
      <c r="AT30" s="260">
        <f t="shared" si="17"/>
        <v>772.50769397761314</v>
      </c>
      <c r="AU30" s="257">
        <f t="shared" si="0"/>
        <v>-20946.467000000001</v>
      </c>
      <c r="AV30" s="257">
        <f t="shared" si="18"/>
        <v>1391.4664624590835</v>
      </c>
      <c r="AW30" s="257">
        <f t="shared" si="19"/>
        <v>-21053.84894006469</v>
      </c>
      <c r="AX30" s="258">
        <f t="shared" si="1"/>
        <v>-1400.9369231752175</v>
      </c>
      <c r="AY30" s="260" t="s">
        <v>39</v>
      </c>
      <c r="AZ30" s="260"/>
      <c r="BA30" s="260"/>
      <c r="BB30" s="260">
        <f t="shared" si="71"/>
        <v>-0.39527352320638126</v>
      </c>
      <c r="BC30" s="260">
        <f t="shared" si="83"/>
        <v>-2.631974286896567E-2</v>
      </c>
      <c r="BD30" s="7">
        <v>10990.852000000001</v>
      </c>
      <c r="BE30" s="86">
        <v>4.1107574650051202</v>
      </c>
      <c r="BF30" s="86">
        <f t="shared" si="20"/>
        <v>451.8072690576646</v>
      </c>
      <c r="BG30" s="86">
        <f t="shared" si="21"/>
        <v>6309.9113800000014</v>
      </c>
      <c r="BH30" s="86">
        <f t="shared" si="22"/>
        <v>472.96688773230949</v>
      </c>
      <c r="BI30" s="86">
        <f t="shared" si="23"/>
        <v>6342.2591036338081</v>
      </c>
      <c r="BJ30" s="131">
        <f t="shared" si="66"/>
        <v>476.01560775896041</v>
      </c>
      <c r="BK30" s="86" t="s">
        <v>39</v>
      </c>
      <c r="BL30" s="86"/>
      <c r="BM30" s="86"/>
      <c r="BN30" s="86">
        <f t="shared" si="72"/>
        <v>0.27257431251649511</v>
      </c>
      <c r="BO30" s="86">
        <f t="shared" si="84"/>
        <v>2.0468946225476011E-2</v>
      </c>
      <c r="BP30" s="58">
        <v>486.55900000000003</v>
      </c>
      <c r="BQ30" s="58">
        <v>19.013991297632</v>
      </c>
      <c r="BR30" s="58">
        <f t="shared" si="24"/>
        <v>92.514285917845285</v>
      </c>
      <c r="BS30" s="43">
        <f t="shared" si="25"/>
        <v>215.78892000000002</v>
      </c>
      <c r="BT30" s="43">
        <f t="shared" si="26"/>
        <v>107.18426573575081</v>
      </c>
      <c r="BU30" s="43">
        <f t="shared" si="27"/>
        <v>203.60070445223482</v>
      </c>
      <c r="BV30" s="133">
        <f t="shared" si="28"/>
        <v>101.13804229502614</v>
      </c>
      <c r="BW30" s="83" t="s">
        <v>39</v>
      </c>
      <c r="BX30" s="83"/>
      <c r="BY30" s="83"/>
      <c r="BZ30" s="83">
        <f t="shared" si="73"/>
        <v>1.5439384281019696E-3</v>
      </c>
      <c r="CA30" s="83">
        <f t="shared" si="85"/>
        <v>7.6695635257428894E-4</v>
      </c>
      <c r="CB30" s="22">
        <v>38047.599999999999</v>
      </c>
      <c r="CC30" s="22">
        <v>2.2773131644159701</v>
      </c>
      <c r="CD30" s="86">
        <f t="shared" si="29"/>
        <v>866.4630035443306</v>
      </c>
      <c r="CE30" s="7">
        <f t="shared" si="30"/>
        <v>37185.899140000001</v>
      </c>
      <c r="CF30" s="86">
        <f t="shared" si="31"/>
        <v>869.60199356260352</v>
      </c>
      <c r="CG30" s="86">
        <f t="shared" si="32"/>
        <v>35085.560744239105</v>
      </c>
      <c r="CH30" s="131">
        <f t="shared" si="33"/>
        <v>848.45331803128363</v>
      </c>
      <c r="CI30" s="118" t="s">
        <v>39</v>
      </c>
      <c r="CJ30" s="22"/>
      <c r="CK30" s="22"/>
      <c r="CL30" s="7">
        <f t="shared" si="74"/>
        <v>1.1287337776424882</v>
      </c>
      <c r="CM30" s="86">
        <f t="shared" si="86"/>
        <v>2.7439292504652574E-2</v>
      </c>
      <c r="CN30" s="57">
        <v>18437076.429000001</v>
      </c>
      <c r="CO30" s="57">
        <v>0.49057164672058701</v>
      </c>
      <c r="CP30" s="57">
        <f t="shared" si="34"/>
        <v>90447.069444878507</v>
      </c>
      <c r="CQ30" s="43">
        <f t="shared" si="35"/>
        <v>18436299.698580001</v>
      </c>
      <c r="CR30" s="43">
        <f t="shared" si="67"/>
        <v>90447.081579797014</v>
      </c>
      <c r="CS30" s="43">
        <f t="shared" si="36"/>
        <v>17394978.417443361</v>
      </c>
      <c r="CT30" s="133">
        <f t="shared" si="37"/>
        <v>136953.20701482854</v>
      </c>
      <c r="CU30" s="84">
        <v>153.38707803507501</v>
      </c>
      <c r="CV30" s="84"/>
      <c r="CW30" s="84"/>
      <c r="CX30" s="84">
        <f t="shared" si="75"/>
        <v>126.70982661560409</v>
      </c>
      <c r="CY30" s="84">
        <f t="shared" si="87"/>
        <v>1.0365170522851008</v>
      </c>
      <c r="CZ30" s="7">
        <v>276.31700000000001</v>
      </c>
      <c r="DA30" s="7">
        <v>19.1877693726952</v>
      </c>
      <c r="DB30" s="86">
        <f t="shared" si="38"/>
        <v>53.019068697550203</v>
      </c>
      <c r="DC30" s="7">
        <f t="shared" si="39"/>
        <v>212.38382000000001</v>
      </c>
      <c r="DD30" s="86">
        <f t="shared" si="40"/>
        <v>53.791777526037315</v>
      </c>
      <c r="DE30" s="86">
        <f t="shared" si="41"/>
        <v>200.38793171705311</v>
      </c>
      <c r="DF30" s="131">
        <f t="shared" si="42"/>
        <v>50.7685018870433</v>
      </c>
      <c r="DG30" s="86" t="s">
        <v>39</v>
      </c>
      <c r="DH30" s="7"/>
      <c r="DI30" s="7"/>
      <c r="DJ30" s="7">
        <f t="shared" si="76"/>
        <v>1.355098708501343E-3</v>
      </c>
      <c r="DK30" s="86">
        <f t="shared" si="88"/>
        <v>3.4333239068821042E-4</v>
      </c>
      <c r="DL30" s="43">
        <v>159.185</v>
      </c>
      <c r="DM30" s="43">
        <v>42.908376609625499</v>
      </c>
      <c r="DN30" s="43">
        <f t="shared" si="43"/>
        <v>68.303699306032357</v>
      </c>
      <c r="DO30" s="43">
        <f t="shared" si="44"/>
        <v>143.64762000000002</v>
      </c>
      <c r="DP30" s="43">
        <f t="shared" si="45"/>
        <v>77.933441942026519</v>
      </c>
      <c r="DQ30" s="43">
        <f t="shared" si="46"/>
        <v>135.53409797355184</v>
      </c>
      <c r="DR30" s="133">
        <f t="shared" si="47"/>
        <v>73.536332151152095</v>
      </c>
      <c r="DS30" s="82" t="s">
        <v>39</v>
      </c>
      <c r="DT30" s="82"/>
      <c r="DU30" s="82"/>
      <c r="DV30" s="82">
        <f t="shared" si="77"/>
        <v>1.6181243788628444E-3</v>
      </c>
      <c r="DW30" s="82">
        <f t="shared" si="89"/>
        <v>8.779500197428243E-4</v>
      </c>
      <c r="DX30" s="7">
        <v>1076.269</v>
      </c>
      <c r="DY30" s="7">
        <v>14.1442831946776</v>
      </c>
      <c r="DZ30" s="86">
        <f t="shared" si="48"/>
        <v>152.23053529652466</v>
      </c>
      <c r="EA30" s="7">
        <f t="shared" si="49"/>
        <v>599.67455999999993</v>
      </c>
      <c r="EB30" s="86">
        <f t="shared" si="50"/>
        <v>159.99527915111005</v>
      </c>
      <c r="EC30" s="86">
        <f t="shared" si="51"/>
        <v>565.80366989224444</v>
      </c>
      <c r="ED30" s="131">
        <f t="shared" si="52"/>
        <v>150.99860758430546</v>
      </c>
      <c r="EE30" s="86" t="s">
        <v>39</v>
      </c>
      <c r="EF30" s="7"/>
      <c r="EG30" s="7"/>
      <c r="EH30" s="7">
        <f t="shared" si="78"/>
        <v>1.4595735067515657E-2</v>
      </c>
      <c r="EI30" s="86">
        <f t="shared" si="90"/>
        <v>3.8953652381708299E-3</v>
      </c>
      <c r="EJ30" s="82">
        <v>631.73800000000006</v>
      </c>
      <c r="EK30" s="43">
        <v>10.0921657045615</v>
      </c>
      <c r="EL30" s="43">
        <f t="shared" si="53"/>
        <v>63.75604577868274</v>
      </c>
      <c r="EM30" s="43">
        <f t="shared" si="54"/>
        <v>613.93816000000004</v>
      </c>
      <c r="EN30" s="43">
        <f t="shared" si="55"/>
        <v>64.2879892932594</v>
      </c>
      <c r="EO30" s="43">
        <f t="shared" si="56"/>
        <v>579.26163153376388</v>
      </c>
      <c r="EP30" s="133">
        <f t="shared" si="57"/>
        <v>60.76165597516453</v>
      </c>
      <c r="EQ30" s="82" t="s">
        <v>39</v>
      </c>
      <c r="ER30" s="82"/>
      <c r="ES30" s="82"/>
      <c r="ET30" s="82">
        <f t="shared" si="79"/>
        <v>7.7170061352965363E-3</v>
      </c>
      <c r="EU30" s="43">
        <f t="shared" si="91"/>
        <v>8.0965677134478694E-4</v>
      </c>
      <c r="EV30" s="7">
        <v>232567.09</v>
      </c>
      <c r="EW30" s="7">
        <v>1.0639276467247101</v>
      </c>
      <c r="EX30" s="7">
        <v>105.968028457545</v>
      </c>
      <c r="EY30" s="82">
        <v>43374.713000000003</v>
      </c>
      <c r="EZ30" s="82">
        <v>2.0212621463351201</v>
      </c>
      <c r="FA30" s="82">
        <v>98.676223820768698</v>
      </c>
      <c r="FB30" s="7">
        <v>383561.95299999998</v>
      </c>
      <c r="FC30" s="7">
        <v>0.70406224795031802</v>
      </c>
      <c r="FD30" s="7">
        <v>104.816329542392</v>
      </c>
      <c r="FE30" s="82">
        <v>73339.37</v>
      </c>
      <c r="FF30" s="82">
        <v>1.6512915998962701</v>
      </c>
      <c r="FG30" s="82">
        <v>99.188235909087197</v>
      </c>
      <c r="FH30" s="211"/>
      <c r="FI30" s="216">
        <f t="shared" si="58"/>
        <v>105.39217899996851</v>
      </c>
      <c r="FJ30" s="43">
        <f t="shared" si="59"/>
        <v>0.57584945757650274</v>
      </c>
      <c r="FK30" s="43">
        <f t="shared" si="60"/>
        <v>98.932229864927947</v>
      </c>
      <c r="FL30" s="217">
        <f t="shared" si="61"/>
        <v>0.25600604415924977</v>
      </c>
      <c r="FM30" s="226">
        <v>99.439405360338313</v>
      </c>
      <c r="FN30" s="217">
        <v>0.28238753061257654</v>
      </c>
      <c r="FO30" s="231"/>
      <c r="FP30" s="235">
        <f t="shared" si="62"/>
        <v>0.94351788058550368</v>
      </c>
      <c r="FQ30" s="85">
        <f t="shared" si="63"/>
        <v>5.8099822056377395E-3</v>
      </c>
      <c r="FR30" s="85">
        <f t="shared" si="64"/>
        <v>1.0051264941273719</v>
      </c>
      <c r="FS30" s="236">
        <f t="shared" si="65"/>
        <v>3.8616458623384649E-3</v>
      </c>
      <c r="FT30" s="233"/>
    </row>
    <row r="31" spans="1:176" s="134" customFormat="1" x14ac:dyDescent="0.2">
      <c r="A31" s="2"/>
      <c r="B31" s="2" t="b">
        <v>0</v>
      </c>
      <c r="C31" s="2" t="s">
        <v>181</v>
      </c>
      <c r="D31" s="6">
        <v>43418.663715277798</v>
      </c>
      <c r="E31" s="4" t="s">
        <v>33</v>
      </c>
      <c r="F31" s="5" t="s">
        <v>154</v>
      </c>
      <c r="G31" s="2" t="s">
        <v>75</v>
      </c>
      <c r="H31" s="257">
        <v>26039.164000000001</v>
      </c>
      <c r="I31" s="257">
        <v>1.6516883826714699</v>
      </c>
      <c r="J31" s="257">
        <f t="shared" si="2"/>
        <v>430.08584673277164</v>
      </c>
      <c r="K31" s="257">
        <f t="shared" si="3"/>
        <v>23017.463</v>
      </c>
      <c r="L31" s="257">
        <f t="shared" si="4"/>
        <v>445.40143941899174</v>
      </c>
      <c r="M31" s="257">
        <f t="shared" si="5"/>
        <v>21586.498897299985</v>
      </c>
      <c r="N31" s="258">
        <f t="shared" si="6"/>
        <v>422.46056850581977</v>
      </c>
      <c r="O31" s="257">
        <v>111.48980459427401</v>
      </c>
      <c r="P31" s="257"/>
      <c r="Q31" s="257"/>
      <c r="R31" s="257">
        <f t="shared" si="68"/>
        <v>81.600131916912318</v>
      </c>
      <c r="S31" s="257">
        <f t="shared" si="80"/>
        <v>1.609649579446645</v>
      </c>
      <c r="T31" s="257">
        <v>289743.21399999998</v>
      </c>
      <c r="U31" s="257">
        <v>0.88771759692895802</v>
      </c>
      <c r="V31" s="257">
        <f t="shared" si="7"/>
        <v>2572.1014965855279</v>
      </c>
      <c r="W31" s="257">
        <f t="shared" si="8"/>
        <v>232382.61799999999</v>
      </c>
      <c r="X31" s="257">
        <f t="shared" si="9"/>
        <v>2678.5267534034501</v>
      </c>
      <c r="Y31" s="257">
        <f t="shared" si="10"/>
        <v>217935.70938763686</v>
      </c>
      <c r="Z31" s="258">
        <f t="shared" si="11"/>
        <v>2591.6937154579036</v>
      </c>
      <c r="AA31" s="257">
        <v>114.056792900312</v>
      </c>
      <c r="AB31" s="257"/>
      <c r="AC31" s="257"/>
      <c r="AD31" s="257">
        <f t="shared" si="69"/>
        <v>63.560344548424183</v>
      </c>
      <c r="AE31" s="257">
        <f t="shared" si="81"/>
        <v>0.77201490403547013</v>
      </c>
      <c r="AF31" s="257">
        <v>5773217.9680000003</v>
      </c>
      <c r="AG31" s="257">
        <v>0.43146566131358599</v>
      </c>
      <c r="AH31" s="257">
        <f t="shared" si="12"/>
        <v>24909.453084705972</v>
      </c>
      <c r="AI31" s="257">
        <f t="shared" si="13"/>
        <v>-270942.24399999995</v>
      </c>
      <c r="AJ31" s="257">
        <f t="shared" si="14"/>
        <v>47183.084977637314</v>
      </c>
      <c r="AK31" s="257">
        <f t="shared" si="15"/>
        <v>-254098.13632970685</v>
      </c>
      <c r="AL31" s="258">
        <f t="shared" si="16"/>
        <v>-44256.023975005148</v>
      </c>
      <c r="AM31" s="257" t="s">
        <v>39</v>
      </c>
      <c r="AN31" s="257"/>
      <c r="AO31" s="257"/>
      <c r="AP31" s="257">
        <f t="shared" si="70"/>
        <v>-2.860885589967201</v>
      </c>
      <c r="AQ31" s="257">
        <f t="shared" si="82"/>
        <v>-0.49832738712999486</v>
      </c>
      <c r="AR31" s="260">
        <v>30358.873</v>
      </c>
      <c r="AS31" s="260">
        <v>0.73696180184361704</v>
      </c>
      <c r="AT31" s="260">
        <f t="shared" si="17"/>
        <v>223.73329748021536</v>
      </c>
      <c r="AU31" s="257">
        <f t="shared" si="0"/>
        <v>-19742.173000000003</v>
      </c>
      <c r="AV31" s="257">
        <f t="shared" si="18"/>
        <v>1178.7567040297827</v>
      </c>
      <c r="AW31" s="257">
        <f t="shared" si="19"/>
        <v>-19576.022011994643</v>
      </c>
      <c r="AX31" s="258">
        <f t="shared" si="1"/>
        <v>-1170.575281181699</v>
      </c>
      <c r="AY31" s="260" t="s">
        <v>39</v>
      </c>
      <c r="AZ31" s="260"/>
      <c r="BA31" s="260"/>
      <c r="BB31" s="260">
        <f t="shared" si="71"/>
        <v>-0.36752819938409886</v>
      </c>
      <c r="BC31" s="260">
        <f t="shared" si="83"/>
        <v>-2.1995461812660645E-2</v>
      </c>
      <c r="BD31" s="7">
        <v>11487.695</v>
      </c>
      <c r="BE31" s="86">
        <v>2.8173083836720201</v>
      </c>
      <c r="BF31" s="86">
        <f t="shared" si="20"/>
        <v>323.64379432567148</v>
      </c>
      <c r="BG31" s="86">
        <f t="shared" si="21"/>
        <v>6806.7543800000003</v>
      </c>
      <c r="BH31" s="86">
        <f t="shared" si="22"/>
        <v>352.5807341919857</v>
      </c>
      <c r="BI31" s="86">
        <f t="shared" si="23"/>
        <v>6749.4684386121489</v>
      </c>
      <c r="BJ31" s="131">
        <f t="shared" si="66"/>
        <v>350.30437170373619</v>
      </c>
      <c r="BK31" s="86" t="s">
        <v>39</v>
      </c>
      <c r="BL31" s="86"/>
      <c r="BM31" s="86"/>
      <c r="BN31" s="86">
        <f t="shared" si="72"/>
        <v>0.29007514348513619</v>
      </c>
      <c r="BO31" s="86">
        <f t="shared" si="84"/>
        <v>1.5072115037384726E-2</v>
      </c>
      <c r="BP31" s="58">
        <v>1335.57</v>
      </c>
      <c r="BQ31" s="58">
        <v>9.6085192670405295</v>
      </c>
      <c r="BR31" s="58">
        <f t="shared" si="24"/>
        <v>128.32850077481319</v>
      </c>
      <c r="BS31" s="43">
        <f t="shared" si="25"/>
        <v>1064.7999199999999</v>
      </c>
      <c r="BT31" s="43">
        <f t="shared" si="26"/>
        <v>139.27590543067546</v>
      </c>
      <c r="BU31" s="43">
        <f t="shared" si="27"/>
        <v>998.6027695113537</v>
      </c>
      <c r="BV31" s="133">
        <f t="shared" si="28"/>
        <v>130.64999612702707</v>
      </c>
      <c r="BW31" s="83" t="s">
        <v>39</v>
      </c>
      <c r="BX31" s="83"/>
      <c r="BY31" s="83"/>
      <c r="BZ31" s="83">
        <f t="shared" si="73"/>
        <v>7.572572965332436E-3</v>
      </c>
      <c r="CA31" s="83">
        <f t="shared" si="85"/>
        <v>9.9091868006505822E-4</v>
      </c>
      <c r="CB31" s="22">
        <v>3748.6660000000002</v>
      </c>
      <c r="CC31" s="22">
        <v>5.6242562423225797</v>
      </c>
      <c r="CD31" s="86">
        <f t="shared" si="29"/>
        <v>210.83458150882416</v>
      </c>
      <c r="CE31" s="7">
        <f t="shared" si="30"/>
        <v>2886.9651399999998</v>
      </c>
      <c r="CF31" s="86">
        <f t="shared" si="31"/>
        <v>223.38467149066608</v>
      </c>
      <c r="CG31" s="86">
        <f t="shared" si="32"/>
        <v>2707.4864771653374</v>
      </c>
      <c r="CH31" s="131">
        <f t="shared" si="33"/>
        <v>209.64690972969436</v>
      </c>
      <c r="CI31" s="118" t="s">
        <v>39</v>
      </c>
      <c r="CJ31" s="22"/>
      <c r="CK31" s="22"/>
      <c r="CL31" s="7">
        <f t="shared" si="74"/>
        <v>8.7102254444902119E-2</v>
      </c>
      <c r="CM31" s="86">
        <f t="shared" si="86"/>
        <v>6.7480016656658636E-3</v>
      </c>
      <c r="CN31" s="57">
        <v>20932389.278000001</v>
      </c>
      <c r="CO31" s="57">
        <v>0.29812311676532599</v>
      </c>
      <c r="CP31" s="57">
        <f t="shared" si="34"/>
        <v>62404.29132902452</v>
      </c>
      <c r="CQ31" s="43">
        <f t="shared" si="35"/>
        <v>20931612.54758</v>
      </c>
      <c r="CR31" s="43">
        <f t="shared" si="67"/>
        <v>62404.30891704149</v>
      </c>
      <c r="CS31" s="43">
        <f t="shared" si="36"/>
        <v>19630322.906440482</v>
      </c>
      <c r="CT31" s="133">
        <f t="shared" si="37"/>
        <v>82005.039941039562</v>
      </c>
      <c r="CU31" s="84">
        <v>174.50250450228299</v>
      </c>
      <c r="CV31" s="84"/>
      <c r="CW31" s="84"/>
      <c r="CX31" s="84">
        <f t="shared" si="75"/>
        <v>142.99269318949666</v>
      </c>
      <c r="CY31" s="84">
        <f t="shared" si="87"/>
        <v>0.67648037920717929</v>
      </c>
      <c r="CZ31" s="7">
        <v>1174.374</v>
      </c>
      <c r="DA31" s="7">
        <v>9.5360122863885692</v>
      </c>
      <c r="DB31" s="86">
        <f t="shared" si="38"/>
        <v>111.98844892815289</v>
      </c>
      <c r="DC31" s="7">
        <f t="shared" si="39"/>
        <v>1110.44082</v>
      </c>
      <c r="DD31" s="86">
        <f t="shared" si="40"/>
        <v>112.35633661342227</v>
      </c>
      <c r="DE31" s="86">
        <f t="shared" si="41"/>
        <v>1041.4062373619063</v>
      </c>
      <c r="DF31" s="131">
        <f t="shared" si="42"/>
        <v>105.41535425709449</v>
      </c>
      <c r="DG31" s="86" t="s">
        <v>39</v>
      </c>
      <c r="DH31" s="7"/>
      <c r="DI31" s="7"/>
      <c r="DJ31" s="7">
        <f t="shared" si="76"/>
        <v>7.0423814207882648E-3</v>
      </c>
      <c r="DK31" s="86">
        <f t="shared" si="88"/>
        <v>7.1307488550065789E-4</v>
      </c>
      <c r="DL31" s="43">
        <v>744.87</v>
      </c>
      <c r="DM31" s="43">
        <v>8.4107980800676092</v>
      </c>
      <c r="DN31" s="43">
        <f t="shared" si="43"/>
        <v>62.6495116589996</v>
      </c>
      <c r="DO31" s="43">
        <f t="shared" si="44"/>
        <v>729.33262000000002</v>
      </c>
      <c r="DP31" s="43">
        <f t="shared" si="45"/>
        <v>73.028674814441615</v>
      </c>
      <c r="DQ31" s="43">
        <f t="shared" si="46"/>
        <v>683.99101140707432</v>
      </c>
      <c r="DR31" s="133">
        <f t="shared" si="47"/>
        <v>68.517822271361823</v>
      </c>
      <c r="DS31" s="82">
        <v>1.53335524274347E-3</v>
      </c>
      <c r="DT31" s="82"/>
      <c r="DU31" s="82"/>
      <c r="DV31" s="82">
        <f t="shared" si="77"/>
        <v>8.1660817980787285E-3</v>
      </c>
      <c r="DW31" s="82">
        <f t="shared" si="89"/>
        <v>8.182740457725237E-4</v>
      </c>
      <c r="DX31" s="7">
        <v>1008.1950000000001</v>
      </c>
      <c r="DY31" s="7">
        <v>12.7356010231164</v>
      </c>
      <c r="DZ31" s="86">
        <f t="shared" si="48"/>
        <v>128.39969273500839</v>
      </c>
      <c r="EA31" s="7">
        <f t="shared" si="49"/>
        <v>531.60056000000009</v>
      </c>
      <c r="EB31" s="86">
        <f t="shared" si="50"/>
        <v>137.51667014736708</v>
      </c>
      <c r="EC31" s="86">
        <f t="shared" si="51"/>
        <v>498.55168235717628</v>
      </c>
      <c r="ED31" s="131">
        <f t="shared" si="52"/>
        <v>128.97569852726559</v>
      </c>
      <c r="EE31" s="86" t="s">
        <v>39</v>
      </c>
      <c r="EF31" s="7"/>
      <c r="EG31" s="7"/>
      <c r="EH31" s="7">
        <f t="shared" si="78"/>
        <v>1.2860871465424384E-2</v>
      </c>
      <c r="EI31" s="86">
        <f t="shared" si="90"/>
        <v>3.3272397454345002E-3</v>
      </c>
      <c r="EJ31" s="82">
        <v>4362.6490000000003</v>
      </c>
      <c r="EK31" s="43">
        <v>5.2507795030481397</v>
      </c>
      <c r="EL31" s="43">
        <f t="shared" si="53"/>
        <v>229.07307948193466</v>
      </c>
      <c r="EM31" s="43">
        <f t="shared" si="54"/>
        <v>4344.8491600000007</v>
      </c>
      <c r="EN31" s="43">
        <f t="shared" si="55"/>
        <v>229.2217004067754</v>
      </c>
      <c r="EO31" s="43">
        <f t="shared" si="56"/>
        <v>4074.7358473553227</v>
      </c>
      <c r="EP31" s="133">
        <f t="shared" si="57"/>
        <v>215.30172620890721</v>
      </c>
      <c r="EQ31" s="82" t="s">
        <v>39</v>
      </c>
      <c r="ER31" s="82"/>
      <c r="ES31" s="82"/>
      <c r="ET31" s="82">
        <f t="shared" si="79"/>
        <v>5.428421255952097E-2</v>
      </c>
      <c r="EU31" s="43">
        <f t="shared" si="91"/>
        <v>2.8708115408884521E-3</v>
      </c>
      <c r="EV31" s="7">
        <v>231282.50399999999</v>
      </c>
      <c r="EW31" s="7">
        <v>1.0105803063421701</v>
      </c>
      <c r="EX31" s="7">
        <v>105.38271328761201</v>
      </c>
      <c r="EY31" s="82">
        <v>43853.148999999998</v>
      </c>
      <c r="EZ31" s="82">
        <v>2.2308922515914502</v>
      </c>
      <c r="FA31" s="82">
        <v>99.764651952152803</v>
      </c>
      <c r="FB31" s="7">
        <v>385167.43400000001</v>
      </c>
      <c r="FC31" s="7">
        <v>0.88428554442720098</v>
      </c>
      <c r="FD31" s="7">
        <v>105.25506081971</v>
      </c>
      <c r="FE31" s="82">
        <v>73536.392000000007</v>
      </c>
      <c r="FF31" s="82">
        <v>0.99308941401654105</v>
      </c>
      <c r="FG31" s="82">
        <v>99.454699400869004</v>
      </c>
      <c r="FH31" s="211"/>
      <c r="FI31" s="216">
        <f t="shared" si="58"/>
        <v>105.318887053661</v>
      </c>
      <c r="FJ31" s="43">
        <f t="shared" si="59"/>
        <v>6.3826233951004951E-2</v>
      </c>
      <c r="FK31" s="43">
        <f t="shared" si="60"/>
        <v>99.609675676510903</v>
      </c>
      <c r="FL31" s="217">
        <f t="shared" si="61"/>
        <v>0.15497627564189997</v>
      </c>
      <c r="FM31" s="226">
        <v>98.771356306675287</v>
      </c>
      <c r="FN31" s="217">
        <v>0.28276157391421675</v>
      </c>
      <c r="FO31" s="231"/>
      <c r="FP31" s="235">
        <f t="shared" si="62"/>
        <v>0.9378313716546427</v>
      </c>
      <c r="FQ31" s="85">
        <f t="shared" si="63"/>
        <v>2.7443119751183942E-3</v>
      </c>
      <c r="FR31" s="85">
        <f t="shared" si="64"/>
        <v>0.99158395643654018</v>
      </c>
      <c r="FS31" s="236">
        <f t="shared" si="65"/>
        <v>3.2308274125002604E-3</v>
      </c>
      <c r="FT31" s="233"/>
    </row>
    <row r="32" spans="1:176" s="134" customFormat="1" x14ac:dyDescent="0.2">
      <c r="A32" s="2"/>
      <c r="B32" s="2" t="b">
        <v>0</v>
      </c>
      <c r="C32" s="2" t="s">
        <v>44</v>
      </c>
      <c r="D32" s="6">
        <v>43418.670891203699</v>
      </c>
      <c r="E32" s="4" t="s">
        <v>33</v>
      </c>
      <c r="F32" s="5" t="s">
        <v>154</v>
      </c>
      <c r="G32" s="2" t="s">
        <v>132</v>
      </c>
      <c r="H32" s="257">
        <v>11800.705</v>
      </c>
      <c r="I32" s="257">
        <v>4.0097605381231798</v>
      </c>
      <c r="J32" s="257">
        <f t="shared" si="2"/>
        <v>473.180012310329</v>
      </c>
      <c r="K32" s="257">
        <f t="shared" si="3"/>
        <v>8779.0040000000008</v>
      </c>
      <c r="L32" s="257">
        <f t="shared" si="4"/>
        <v>487.14261846677687</v>
      </c>
      <c r="M32" s="257">
        <f t="shared" si="5"/>
        <v>8287.3775288106717</v>
      </c>
      <c r="N32" s="258">
        <f t="shared" si="6"/>
        <v>460.50942397322973</v>
      </c>
      <c r="O32" s="257">
        <v>123.586874077692</v>
      </c>
      <c r="P32" s="257"/>
      <c r="Q32" s="257"/>
      <c r="R32" s="257">
        <f t="shared" si="68"/>
        <v>31.327502566003897</v>
      </c>
      <c r="S32" s="257">
        <f t="shared" si="80"/>
        <v>1.742514526770182</v>
      </c>
      <c r="T32" s="257">
        <v>157652.99</v>
      </c>
      <c r="U32" s="257">
        <v>1.2227192712800301</v>
      </c>
      <c r="V32" s="257">
        <f t="shared" si="7"/>
        <v>1927.6534904791786</v>
      </c>
      <c r="W32" s="257">
        <f t="shared" si="8"/>
        <v>100292.394</v>
      </c>
      <c r="X32" s="257">
        <f t="shared" si="9"/>
        <v>2067.5220529215821</v>
      </c>
      <c r="Y32" s="257">
        <f t="shared" si="10"/>
        <v>94675.994263839733</v>
      </c>
      <c r="Z32" s="258">
        <f t="shared" si="11"/>
        <v>1971.546765838503</v>
      </c>
      <c r="AA32" s="257">
        <v>120.483905556929</v>
      </c>
      <c r="AB32" s="257"/>
      <c r="AC32" s="257"/>
      <c r="AD32" s="257">
        <f t="shared" si="69"/>
        <v>27.611990860895862</v>
      </c>
      <c r="AE32" s="257">
        <f t="shared" si="81"/>
        <v>0.57903251238498232</v>
      </c>
      <c r="AF32" s="257">
        <v>5808008.8959999997</v>
      </c>
      <c r="AG32" s="257">
        <v>0.83565987165011202</v>
      </c>
      <c r="AH32" s="257">
        <f t="shared" si="12"/>
        <v>48535.199685740685</v>
      </c>
      <c r="AI32" s="257">
        <f t="shared" si="13"/>
        <v>-236151.31600000057</v>
      </c>
      <c r="AJ32" s="257">
        <f t="shared" si="14"/>
        <v>62939.878166091956</v>
      </c>
      <c r="AK32" s="257">
        <f t="shared" si="15"/>
        <v>-222926.78185560371</v>
      </c>
      <c r="AL32" s="258">
        <f t="shared" si="16"/>
        <v>-59418.854320572915</v>
      </c>
      <c r="AM32" s="257" t="s">
        <v>39</v>
      </c>
      <c r="AN32" s="257"/>
      <c r="AO32" s="257"/>
      <c r="AP32" s="257">
        <f t="shared" si="70"/>
        <v>-2.5099279634263745</v>
      </c>
      <c r="AQ32" s="257">
        <f t="shared" si="82"/>
        <v>-0.66902415164279216</v>
      </c>
      <c r="AR32" s="260">
        <v>26266.742999999999</v>
      </c>
      <c r="AS32" s="260">
        <v>2.0167012234089099</v>
      </c>
      <c r="AT32" s="260">
        <f t="shared" si="17"/>
        <v>529.72172743067426</v>
      </c>
      <c r="AU32" s="257">
        <f t="shared" si="0"/>
        <v>-23834.303000000004</v>
      </c>
      <c r="AV32" s="257">
        <f t="shared" si="18"/>
        <v>1272.7984472829639</v>
      </c>
      <c r="AW32" s="257">
        <f t="shared" si="19"/>
        <v>-24196.843390073249</v>
      </c>
      <c r="AX32" s="258">
        <f t="shared" si="1"/>
        <v>-1295.9778887451125</v>
      </c>
      <c r="AY32" s="260" t="s">
        <v>39</v>
      </c>
      <c r="AZ32" s="260"/>
      <c r="BA32" s="260"/>
      <c r="BB32" s="260">
        <f t="shared" si="71"/>
        <v>-0.45428137935703755</v>
      </c>
      <c r="BC32" s="260">
        <f t="shared" si="83"/>
        <v>-2.4356888219945711E-2</v>
      </c>
      <c r="BD32" s="7">
        <v>9819.8130000000001</v>
      </c>
      <c r="BE32" s="86">
        <v>3.8784167146870199</v>
      </c>
      <c r="BF32" s="86">
        <f t="shared" si="20"/>
        <v>380.85326874300887</v>
      </c>
      <c r="BG32" s="86">
        <f t="shared" si="21"/>
        <v>5138.8723800000007</v>
      </c>
      <c r="BH32" s="86">
        <f t="shared" si="22"/>
        <v>405.73030553568054</v>
      </c>
      <c r="BI32" s="86">
        <f t="shared" si="23"/>
        <v>5217.0390793652741</v>
      </c>
      <c r="BJ32" s="131">
        <f t="shared" si="66"/>
        <v>412.45920422820979</v>
      </c>
      <c r="BK32" s="86" t="s">
        <v>39</v>
      </c>
      <c r="BL32" s="86"/>
      <c r="BM32" s="86"/>
      <c r="BN32" s="86">
        <f t="shared" si="72"/>
        <v>0.22421519165228099</v>
      </c>
      <c r="BO32" s="86">
        <f t="shared" si="84"/>
        <v>1.7735043485666815E-2</v>
      </c>
      <c r="BP32" s="58">
        <v>566.654</v>
      </c>
      <c r="BQ32" s="58">
        <v>14.6463011299026</v>
      </c>
      <c r="BR32" s="58">
        <f t="shared" si="24"/>
        <v>82.993851204638275</v>
      </c>
      <c r="BS32" s="43">
        <f t="shared" si="25"/>
        <v>295.88391999999999</v>
      </c>
      <c r="BT32" s="43">
        <f t="shared" si="26"/>
        <v>99.083566045035226</v>
      </c>
      <c r="BU32" s="43">
        <f t="shared" si="27"/>
        <v>279.31434474166019</v>
      </c>
      <c r="BV32" s="133">
        <f t="shared" si="28"/>
        <v>93.53847634886057</v>
      </c>
      <c r="BW32" s="83" t="s">
        <v>39</v>
      </c>
      <c r="BX32" s="83"/>
      <c r="BY32" s="83"/>
      <c r="BZ32" s="83">
        <f t="shared" si="73"/>
        <v>2.1180877125498419E-3</v>
      </c>
      <c r="CA32" s="83">
        <f t="shared" si="85"/>
        <v>7.0933744393225986E-4</v>
      </c>
      <c r="CB32" s="22">
        <v>3337.116</v>
      </c>
      <c r="CC32" s="22">
        <v>7.47268361961717</v>
      </c>
      <c r="CD32" s="86">
        <f t="shared" si="29"/>
        <v>249.37212069962371</v>
      </c>
      <c r="CE32" s="7">
        <f t="shared" si="30"/>
        <v>2475.4151399999996</v>
      </c>
      <c r="CF32" s="86">
        <f t="shared" si="31"/>
        <v>260.06911635028769</v>
      </c>
      <c r="CG32" s="86">
        <f t="shared" si="32"/>
        <v>2336.7912585201825</v>
      </c>
      <c r="CH32" s="131">
        <f t="shared" si="33"/>
        <v>245.60157137843433</v>
      </c>
      <c r="CI32" s="118" t="s">
        <v>39</v>
      </c>
      <c r="CJ32" s="22"/>
      <c r="CK32" s="22"/>
      <c r="CL32" s="7">
        <f t="shared" si="74"/>
        <v>7.5176658683572983E-2</v>
      </c>
      <c r="CM32" s="86">
        <f t="shared" si="86"/>
        <v>7.9034305855489699E-3</v>
      </c>
      <c r="CN32" s="57">
        <v>6749468.8080000002</v>
      </c>
      <c r="CO32" s="57">
        <v>0.63832109291318795</v>
      </c>
      <c r="CP32" s="57">
        <f t="shared" si="34"/>
        <v>43083.28306106032</v>
      </c>
      <c r="CQ32" s="43">
        <f t="shared" si="35"/>
        <v>6748692.0775800003</v>
      </c>
      <c r="CR32" s="43">
        <f t="shared" si="67"/>
        <v>43083.308536546101</v>
      </c>
      <c r="CS32" s="43">
        <f t="shared" si="36"/>
        <v>6370763.5937515339</v>
      </c>
      <c r="CT32" s="133">
        <f t="shared" si="37"/>
        <v>44787.863907170766</v>
      </c>
      <c r="CU32" s="84">
        <v>54.4861248348723</v>
      </c>
      <c r="CV32" s="84"/>
      <c r="CW32" s="84"/>
      <c r="CX32" s="84">
        <f t="shared" si="75"/>
        <v>46.406401376375157</v>
      </c>
      <c r="CY32" s="84">
        <f t="shared" si="87"/>
        <v>0.34213168017578938</v>
      </c>
      <c r="CZ32" s="7">
        <v>290.33499999999998</v>
      </c>
      <c r="DA32" s="7">
        <v>35.168044658570302</v>
      </c>
      <c r="DB32" s="86">
        <f t="shared" si="38"/>
        <v>102.10514245946008</v>
      </c>
      <c r="DC32" s="7">
        <f t="shared" si="39"/>
        <v>226.40181999999999</v>
      </c>
      <c r="DD32" s="86">
        <f t="shared" si="40"/>
        <v>102.50850599107268</v>
      </c>
      <c r="DE32" s="86">
        <f t="shared" si="41"/>
        <v>213.7232601272124</v>
      </c>
      <c r="DF32" s="131">
        <f t="shared" si="42"/>
        <v>96.770049459282561</v>
      </c>
      <c r="DG32" s="86" t="s">
        <v>39</v>
      </c>
      <c r="DH32" s="7"/>
      <c r="DI32" s="7"/>
      <c r="DJ32" s="7">
        <f t="shared" si="76"/>
        <v>1.4452772244988228E-3</v>
      </c>
      <c r="DK32" s="86">
        <f t="shared" si="88"/>
        <v>6.5440547742370316E-4</v>
      </c>
      <c r="DL32" s="43">
        <v>154.17699999999999</v>
      </c>
      <c r="DM32" s="43">
        <v>39.583157339291297</v>
      </c>
      <c r="DN32" s="43">
        <f t="shared" si="43"/>
        <v>61.02812449099914</v>
      </c>
      <c r="DO32" s="43">
        <f t="shared" si="44"/>
        <v>138.63962000000001</v>
      </c>
      <c r="DP32" s="43">
        <f t="shared" si="45"/>
        <v>71.642571233389035</v>
      </c>
      <c r="DQ32" s="43">
        <f t="shared" si="46"/>
        <v>130.8757657919794</v>
      </c>
      <c r="DR32" s="133">
        <f t="shared" si="47"/>
        <v>67.631666696281712</v>
      </c>
      <c r="DS32" s="82" t="s">
        <v>39</v>
      </c>
      <c r="DT32" s="82"/>
      <c r="DU32" s="82"/>
      <c r="DV32" s="82">
        <f t="shared" si="77"/>
        <v>1.5625091426931638E-3</v>
      </c>
      <c r="DW32" s="82">
        <f t="shared" si="89"/>
        <v>8.0745509484601039E-4</v>
      </c>
      <c r="DX32" s="7">
        <v>791.92100000000005</v>
      </c>
      <c r="DY32" s="7">
        <v>13.596487929583599</v>
      </c>
      <c r="DZ32" s="86">
        <f t="shared" si="48"/>
        <v>107.67344317683775</v>
      </c>
      <c r="EA32" s="7">
        <f t="shared" si="49"/>
        <v>315.32656000000003</v>
      </c>
      <c r="EB32" s="86">
        <f t="shared" si="50"/>
        <v>118.3973134810537</v>
      </c>
      <c r="EC32" s="86">
        <f t="shared" si="51"/>
        <v>297.66819192486639</v>
      </c>
      <c r="ED32" s="131">
        <f t="shared" si="52"/>
        <v>111.77046992719885</v>
      </c>
      <c r="EE32" s="86" t="s">
        <v>39</v>
      </c>
      <c r="EF32" s="7"/>
      <c r="EG32" s="7"/>
      <c r="EH32" s="7">
        <f t="shared" si="78"/>
        <v>7.6787873577935355E-3</v>
      </c>
      <c r="EI32" s="86">
        <f t="shared" si="90"/>
        <v>2.8833335226312535E-3</v>
      </c>
      <c r="EJ32" s="82">
        <v>936.10500000000002</v>
      </c>
      <c r="EK32" s="43">
        <v>14.950693207587699</v>
      </c>
      <c r="EL32" s="43">
        <f t="shared" si="53"/>
        <v>139.95418665088883</v>
      </c>
      <c r="EM32" s="43">
        <f t="shared" si="54"/>
        <v>918.30516</v>
      </c>
      <c r="EN32" s="43">
        <f t="shared" si="55"/>
        <v>140.19731293840326</v>
      </c>
      <c r="EO32" s="43">
        <f t="shared" si="56"/>
        <v>866.87983597853327</v>
      </c>
      <c r="EP32" s="133">
        <f t="shared" si="57"/>
        <v>132.37083763033351</v>
      </c>
      <c r="EQ32" s="82" t="s">
        <v>39</v>
      </c>
      <c r="ER32" s="82"/>
      <c r="ES32" s="82"/>
      <c r="ET32" s="82">
        <f t="shared" si="79"/>
        <v>1.1548696907644689E-2</v>
      </c>
      <c r="EU32" s="43">
        <f t="shared" si="91"/>
        <v>1.7636496036412717E-3</v>
      </c>
      <c r="EV32" s="7">
        <v>226593.22200000001</v>
      </c>
      <c r="EW32" s="7">
        <v>1.0786777507710501</v>
      </c>
      <c r="EX32" s="7">
        <v>103.246065456564</v>
      </c>
      <c r="EY32" s="82">
        <v>42045.533000000003</v>
      </c>
      <c r="EZ32" s="82">
        <v>2.38514368774094</v>
      </c>
      <c r="FA32" s="82">
        <v>95.652377572423802</v>
      </c>
      <c r="FB32" s="7">
        <v>377278.28</v>
      </c>
      <c r="FC32" s="7">
        <v>1.0365356085565001</v>
      </c>
      <c r="FD32" s="7">
        <v>103.099184411721</v>
      </c>
      <c r="FE32" s="82">
        <v>71143.896999999997</v>
      </c>
      <c r="FF32" s="82">
        <v>2.0165323292005799</v>
      </c>
      <c r="FG32" s="82">
        <v>96.218956327655903</v>
      </c>
      <c r="FH32" s="211"/>
      <c r="FI32" s="216">
        <f t="shared" si="58"/>
        <v>103.1726249341425</v>
      </c>
      <c r="FJ32" s="43">
        <f t="shared" si="59"/>
        <v>7.3440522421499566E-2</v>
      </c>
      <c r="FK32" s="43">
        <f t="shared" si="60"/>
        <v>95.93566695003986</v>
      </c>
      <c r="FL32" s="217">
        <f t="shared" si="61"/>
        <v>0.28328937761605033</v>
      </c>
      <c r="FM32" s="226">
        <v>97.394931528408463</v>
      </c>
      <c r="FN32" s="217">
        <v>0.27825786135010061</v>
      </c>
      <c r="FO32" s="231"/>
      <c r="FP32" s="235">
        <f t="shared" si="62"/>
        <v>0.9439997440268475</v>
      </c>
      <c r="FQ32" s="85">
        <f t="shared" si="63"/>
        <v>2.7794614996666345E-3</v>
      </c>
      <c r="FR32" s="85">
        <f t="shared" si="64"/>
        <v>1.0152108660393067</v>
      </c>
      <c r="FS32" s="236">
        <f t="shared" si="65"/>
        <v>4.1712885285719531E-3</v>
      </c>
      <c r="FT32" s="233"/>
    </row>
    <row r="33" spans="1:176" s="134" customFormat="1" x14ac:dyDescent="0.2">
      <c r="A33" s="2"/>
      <c r="B33" s="2" t="b">
        <v>0</v>
      </c>
      <c r="C33" s="2" t="s">
        <v>164</v>
      </c>
      <c r="D33" s="6">
        <v>43418.678055555603</v>
      </c>
      <c r="E33" s="4" t="s">
        <v>33</v>
      </c>
      <c r="F33" s="5" t="s">
        <v>154</v>
      </c>
      <c r="G33" s="2" t="s">
        <v>116</v>
      </c>
      <c r="H33" s="257">
        <v>2552.0770000000002</v>
      </c>
      <c r="I33" s="257">
        <v>8.3139068913320102</v>
      </c>
      <c r="J33" s="257">
        <f t="shared" si="2"/>
        <v>212.17730557509924</v>
      </c>
      <c r="K33" s="257">
        <f t="shared" si="3"/>
        <v>-469.6239999999998</v>
      </c>
      <c r="L33" s="257">
        <f t="shared" si="4"/>
        <v>241.71846366749412</v>
      </c>
      <c r="M33" s="257">
        <f t="shared" si="5"/>
        <v>-448.13933684999307</v>
      </c>
      <c r="N33" s="258">
        <f t="shared" si="6"/>
        <v>-230.66773790332218</v>
      </c>
      <c r="O33" s="257">
        <v>131.44455695912501</v>
      </c>
      <c r="P33" s="257"/>
      <c r="Q33" s="257"/>
      <c r="R33" s="257">
        <f t="shared" si="68"/>
        <v>-1.6940324217509377</v>
      </c>
      <c r="S33" s="257">
        <f t="shared" si="80"/>
        <v>-0.87196793498321779</v>
      </c>
      <c r="T33" s="257">
        <v>40898.284</v>
      </c>
      <c r="U33" s="257">
        <v>1.70117936664239</v>
      </c>
      <c r="V33" s="257">
        <f t="shared" si="7"/>
        <v>695.75316871880591</v>
      </c>
      <c r="W33" s="257">
        <f t="shared" si="8"/>
        <v>-16462.311999999998</v>
      </c>
      <c r="X33" s="257">
        <f t="shared" si="9"/>
        <v>1021.2110123489527</v>
      </c>
      <c r="Y33" s="257">
        <f t="shared" si="10"/>
        <v>-15709.183480183478</v>
      </c>
      <c r="Z33" s="258">
        <f t="shared" si="11"/>
        <v>-976.69049380682827</v>
      </c>
      <c r="AA33" s="257">
        <v>126.164838073571</v>
      </c>
      <c r="AB33" s="257"/>
      <c r="AC33" s="257"/>
      <c r="AD33" s="257">
        <f t="shared" si="69"/>
        <v>-4.5815397457371319</v>
      </c>
      <c r="AE33" s="257">
        <f t="shared" si="81"/>
        <v>-0.28507408963392089</v>
      </c>
      <c r="AF33" s="257">
        <v>5802612.0319999997</v>
      </c>
      <c r="AG33" s="257">
        <v>0.44481114373314701</v>
      </c>
      <c r="AH33" s="257">
        <f t="shared" si="12"/>
        <v>25810.664945936398</v>
      </c>
      <c r="AI33" s="257">
        <f t="shared" si="13"/>
        <v>-241548.18000000063</v>
      </c>
      <c r="AJ33" s="257">
        <f t="shared" si="14"/>
        <v>47665.008968625676</v>
      </c>
      <c r="AK33" s="257">
        <f t="shared" si="15"/>
        <v>-230497.67729614137</v>
      </c>
      <c r="AL33" s="258">
        <f t="shared" si="16"/>
        <v>-45494.550276722875</v>
      </c>
      <c r="AM33" s="257" t="s">
        <v>39</v>
      </c>
      <c r="AN33" s="257"/>
      <c r="AO33" s="257"/>
      <c r="AP33" s="257">
        <f t="shared" si="70"/>
        <v>-2.5951685164734779</v>
      </c>
      <c r="AQ33" s="257">
        <f t="shared" si="82"/>
        <v>-0.51226200424292989</v>
      </c>
      <c r="AR33" s="260">
        <v>22822.319</v>
      </c>
      <c r="AS33" s="260">
        <v>2.4605082847622501</v>
      </c>
      <c r="AT33" s="260">
        <f t="shared" si="17"/>
        <v>561.54504976986914</v>
      </c>
      <c r="AU33" s="257">
        <f t="shared" si="0"/>
        <v>-27278.727000000003</v>
      </c>
      <c r="AV33" s="257">
        <f t="shared" si="18"/>
        <v>1286.3683849562035</v>
      </c>
      <c r="AW33" s="257">
        <f t="shared" si="19"/>
        <v>-27706.979792517712</v>
      </c>
      <c r="AX33" s="258">
        <f t="shared" si="1"/>
        <v>-1308.9725154473053</v>
      </c>
      <c r="AY33" s="260" t="s">
        <v>39</v>
      </c>
      <c r="AZ33" s="260"/>
      <c r="BA33" s="260"/>
      <c r="BB33" s="260">
        <f t="shared" si="71"/>
        <v>-0.52018210784991203</v>
      </c>
      <c r="BC33" s="260">
        <f t="shared" si="83"/>
        <v>-2.4608504032685861E-2</v>
      </c>
      <c r="BD33" s="7">
        <v>8633.81</v>
      </c>
      <c r="BE33" s="86">
        <v>4.4044274379365298</v>
      </c>
      <c r="BF33" s="86">
        <f t="shared" si="20"/>
        <v>380.2698965793079</v>
      </c>
      <c r="BG33" s="86">
        <f t="shared" si="21"/>
        <v>3952.8693800000001</v>
      </c>
      <c r="BH33" s="86">
        <f t="shared" si="22"/>
        <v>405.18275230108162</v>
      </c>
      <c r="BI33" s="86">
        <f t="shared" si="23"/>
        <v>4014.9260643329144</v>
      </c>
      <c r="BJ33" s="131">
        <f t="shared" si="66"/>
        <v>411.70450290280706</v>
      </c>
      <c r="BK33" s="86" t="s">
        <v>39</v>
      </c>
      <c r="BL33" s="86"/>
      <c r="BM33" s="86"/>
      <c r="BN33" s="86">
        <f t="shared" si="72"/>
        <v>0.17255140383070802</v>
      </c>
      <c r="BO33" s="86">
        <f t="shared" si="84"/>
        <v>1.7699117077330576E-2</v>
      </c>
      <c r="BP33" s="58">
        <v>334.38299999999998</v>
      </c>
      <c r="BQ33" s="58">
        <v>17.2992007990226</v>
      </c>
      <c r="BR33" s="58">
        <f t="shared" si="24"/>
        <v>57.845586607795731</v>
      </c>
      <c r="BS33" s="43">
        <f t="shared" si="25"/>
        <v>63.612919999999974</v>
      </c>
      <c r="BT33" s="43">
        <f t="shared" si="26"/>
        <v>79.219225017815077</v>
      </c>
      <c r="BU33" s="43">
        <f t="shared" si="27"/>
        <v>60.702714903607273</v>
      </c>
      <c r="BV33" s="133">
        <f t="shared" si="28"/>
        <v>75.595476216317067</v>
      </c>
      <c r="BW33" s="83" t="s">
        <v>39</v>
      </c>
      <c r="BX33" s="83"/>
      <c r="BY33" s="83"/>
      <c r="BZ33" s="83">
        <f t="shared" si="73"/>
        <v>4.6031890941607536E-4</v>
      </c>
      <c r="CA33" s="83">
        <f t="shared" si="85"/>
        <v>5.7325436168654837E-4</v>
      </c>
      <c r="CB33" s="22">
        <v>3251.9929999999999</v>
      </c>
      <c r="CC33" s="22">
        <v>8.5179949810891706</v>
      </c>
      <c r="CD33" s="86">
        <f t="shared" si="29"/>
        <v>277.00460052537113</v>
      </c>
      <c r="CE33" s="7">
        <f t="shared" si="30"/>
        <v>2390.2921399999996</v>
      </c>
      <c r="CF33" s="86">
        <f t="shared" si="31"/>
        <v>286.67235550225666</v>
      </c>
      <c r="CG33" s="86">
        <f t="shared" si="32"/>
        <v>2280.9395058543664</v>
      </c>
      <c r="CH33" s="131">
        <f t="shared" si="33"/>
        <v>273.72273063702528</v>
      </c>
      <c r="CI33" s="118" t="s">
        <v>39</v>
      </c>
      <c r="CJ33" s="22"/>
      <c r="CK33" s="22"/>
      <c r="CL33" s="7">
        <f t="shared" si="74"/>
        <v>7.3379857992998537E-2</v>
      </c>
      <c r="CM33" s="86">
        <f t="shared" si="86"/>
        <v>8.8077928585445411E-3</v>
      </c>
      <c r="CN33" s="57">
        <v>1988567.442</v>
      </c>
      <c r="CO33" s="57">
        <v>0.739017139922025</v>
      </c>
      <c r="CP33" s="57">
        <f t="shared" si="34"/>
        <v>14695.854235288973</v>
      </c>
      <c r="CQ33" s="43">
        <f t="shared" si="35"/>
        <v>1987790.7115800001</v>
      </c>
      <c r="CR33" s="43">
        <f t="shared" si="67"/>
        <v>14695.928920644646</v>
      </c>
      <c r="CS33" s="43">
        <f t="shared" si="36"/>
        <v>1896851.9736726349</v>
      </c>
      <c r="CT33" s="133">
        <f t="shared" si="37"/>
        <v>16099.861442636364</v>
      </c>
      <c r="CU33" s="84">
        <v>14.199207404180999</v>
      </c>
      <c r="CV33" s="84"/>
      <c r="CW33" s="84"/>
      <c r="CX33" s="84">
        <f t="shared" si="75"/>
        <v>13.817193613675755</v>
      </c>
      <c r="CY33" s="84">
        <f t="shared" si="87"/>
        <v>0.12122218744680335</v>
      </c>
      <c r="CZ33" s="7">
        <v>162.185</v>
      </c>
      <c r="DA33" s="7">
        <v>36.553843119403098</v>
      </c>
      <c r="DB33" s="86">
        <f t="shared" si="38"/>
        <v>59.284850463203909</v>
      </c>
      <c r="DC33" s="7">
        <f t="shared" si="39"/>
        <v>98.251820000000009</v>
      </c>
      <c r="DD33" s="86">
        <f t="shared" si="40"/>
        <v>59.976888701395595</v>
      </c>
      <c r="DE33" s="86">
        <f t="shared" si="41"/>
        <v>93.756932054377344</v>
      </c>
      <c r="DF33" s="131">
        <f t="shared" si="42"/>
        <v>57.234362004241312</v>
      </c>
      <c r="DG33" s="86" t="s">
        <v>39</v>
      </c>
      <c r="DH33" s="7"/>
      <c r="DI33" s="7"/>
      <c r="DJ33" s="7">
        <f t="shared" si="76"/>
        <v>6.3401970593383243E-4</v>
      </c>
      <c r="DK33" s="86">
        <f t="shared" si="88"/>
        <v>3.8704355708576055E-4</v>
      </c>
      <c r="DL33" s="43">
        <v>45.052</v>
      </c>
      <c r="DM33" s="43">
        <v>28.210928775837001</v>
      </c>
      <c r="DN33" s="43">
        <f t="shared" si="43"/>
        <v>12.709587632090086</v>
      </c>
      <c r="DO33" s="43">
        <f t="shared" si="44"/>
        <v>29.514620000000004</v>
      </c>
      <c r="DP33" s="43">
        <f t="shared" si="45"/>
        <v>39.620192475808466</v>
      </c>
      <c r="DQ33" s="43">
        <f t="shared" si="46"/>
        <v>28.164366033634462</v>
      </c>
      <c r="DR33" s="133">
        <f t="shared" si="47"/>
        <v>37.807804580433029</v>
      </c>
      <c r="DS33" s="82" t="s">
        <v>39</v>
      </c>
      <c r="DT33" s="82"/>
      <c r="DU33" s="82"/>
      <c r="DV33" s="82">
        <f t="shared" si="77"/>
        <v>3.3625078836717359E-4</v>
      </c>
      <c r="DW33" s="82">
        <f t="shared" si="89"/>
        <v>4.5138333976455153E-4</v>
      </c>
      <c r="DX33" s="7">
        <v>727.84900000000005</v>
      </c>
      <c r="DY33" s="7">
        <v>19.976449205975001</v>
      </c>
      <c r="DZ33" s="86">
        <f t="shared" si="48"/>
        <v>145.39838578119699</v>
      </c>
      <c r="EA33" s="7">
        <f t="shared" si="49"/>
        <v>251.25456000000003</v>
      </c>
      <c r="EB33" s="86">
        <f t="shared" si="50"/>
        <v>153.50910090855518</v>
      </c>
      <c r="EC33" s="86">
        <f t="shared" si="51"/>
        <v>239.76000353247886</v>
      </c>
      <c r="ED33" s="131">
        <f t="shared" si="52"/>
        <v>146.48967772869764</v>
      </c>
      <c r="EE33" s="86" t="s">
        <v>39</v>
      </c>
      <c r="EF33" s="7"/>
      <c r="EG33" s="7"/>
      <c r="EH33" s="7">
        <f t="shared" si="78"/>
        <v>6.1849607515149967E-3</v>
      </c>
      <c r="EI33" s="86">
        <f t="shared" si="90"/>
        <v>3.7789409263535782E-3</v>
      </c>
      <c r="EJ33" s="82">
        <v>338.38900000000001</v>
      </c>
      <c r="EK33" s="43">
        <v>17.070204918266001</v>
      </c>
      <c r="EL33" s="43">
        <f t="shared" si="53"/>
        <v>57.763695720871134</v>
      </c>
      <c r="EM33" s="43">
        <f t="shared" si="54"/>
        <v>320.58915999999999</v>
      </c>
      <c r="EN33" s="43">
        <f t="shared" si="55"/>
        <v>58.350293378612349</v>
      </c>
      <c r="EO33" s="43">
        <f t="shared" si="56"/>
        <v>305.92263931080265</v>
      </c>
      <c r="EP33" s="133">
        <f t="shared" si="57"/>
        <v>55.695452915544131</v>
      </c>
      <c r="EQ33" s="82" t="s">
        <v>39</v>
      </c>
      <c r="ER33" s="82"/>
      <c r="ES33" s="82"/>
      <c r="ET33" s="82">
        <f t="shared" si="79"/>
        <v>4.0755450662883531E-3</v>
      </c>
      <c r="EU33" s="43">
        <f t="shared" si="91"/>
        <v>7.4203795011987207E-4</v>
      </c>
      <c r="EV33" s="7">
        <v>224419.90900000001</v>
      </c>
      <c r="EW33" s="7">
        <v>0.89450250231651296</v>
      </c>
      <c r="EX33" s="7">
        <v>102.25580628519501</v>
      </c>
      <c r="EY33" s="82">
        <v>42096.504000000001</v>
      </c>
      <c r="EZ33" s="82">
        <v>2.4187184208021599</v>
      </c>
      <c r="FA33" s="82">
        <v>95.768335130560601</v>
      </c>
      <c r="FB33" s="7">
        <v>371930.522</v>
      </c>
      <c r="FC33" s="7">
        <v>0.68728231813759699</v>
      </c>
      <c r="FD33" s="7">
        <v>101.63779763845901</v>
      </c>
      <c r="FE33" s="82">
        <v>70826.808000000005</v>
      </c>
      <c r="FF33" s="82">
        <v>1.6050021084925901</v>
      </c>
      <c r="FG33" s="82">
        <v>95.790107558758905</v>
      </c>
      <c r="FH33" s="211"/>
      <c r="FI33" s="216">
        <f t="shared" si="58"/>
        <v>101.94680196182701</v>
      </c>
      <c r="FJ33" s="43">
        <f t="shared" si="59"/>
        <v>0.30900432336800066</v>
      </c>
      <c r="FK33" s="43">
        <f t="shared" si="60"/>
        <v>95.77922134465976</v>
      </c>
      <c r="FL33" s="217">
        <f t="shared" si="61"/>
        <v>1.0886214099151914E-2</v>
      </c>
      <c r="FM33" s="226">
        <v>97.282873586423918</v>
      </c>
      <c r="FN33" s="217">
        <v>0.27850033623338732</v>
      </c>
      <c r="FO33" s="231"/>
      <c r="FP33" s="235">
        <f t="shared" si="62"/>
        <v>0.95425135182612741</v>
      </c>
      <c r="FQ33" s="85">
        <f t="shared" si="63"/>
        <v>3.9785225343844073E-3</v>
      </c>
      <c r="FR33" s="85">
        <f t="shared" si="64"/>
        <v>1.0156991487365854</v>
      </c>
      <c r="FS33" s="236">
        <f t="shared" si="65"/>
        <v>2.9100230999490029E-3</v>
      </c>
      <c r="FT33" s="233"/>
    </row>
    <row r="34" spans="1:176" s="134" customFormat="1" x14ac:dyDescent="0.2">
      <c r="A34" s="2"/>
      <c r="B34" s="2" t="b">
        <v>0</v>
      </c>
      <c r="C34" s="2" t="s">
        <v>31</v>
      </c>
      <c r="D34" s="6">
        <v>43418.685231481497</v>
      </c>
      <c r="E34" s="4" t="s">
        <v>33</v>
      </c>
      <c r="F34" s="5" t="s">
        <v>154</v>
      </c>
      <c r="G34" s="2" t="s">
        <v>26</v>
      </c>
      <c r="H34" s="257">
        <v>1952.328</v>
      </c>
      <c r="I34" s="257">
        <v>8.2025333819054307</v>
      </c>
      <c r="J34" s="257">
        <f t="shared" si="2"/>
        <v>160.14035592428664</v>
      </c>
      <c r="K34" s="257">
        <f t="shared" si="3"/>
        <v>-1069.373</v>
      </c>
      <c r="L34" s="257">
        <f t="shared" si="4"/>
        <v>197.61968594303008</v>
      </c>
      <c r="M34" s="257">
        <f t="shared" si="5"/>
        <v>-1021.2695153490383</v>
      </c>
      <c r="N34" s="258">
        <f t="shared" si="6"/>
        <v>-188.75722931429314</v>
      </c>
      <c r="O34" s="257">
        <v>131.95410685673701</v>
      </c>
      <c r="P34" s="257"/>
      <c r="Q34" s="257"/>
      <c r="R34" s="257">
        <f t="shared" si="68"/>
        <v>-3.860548557303388</v>
      </c>
      <c r="S34" s="257">
        <f t="shared" si="80"/>
        <v>-0.71359381589287685</v>
      </c>
      <c r="T34" s="257">
        <v>35756.506999999998</v>
      </c>
      <c r="U34" s="257">
        <v>2.6907896620609999</v>
      </c>
      <c r="V34" s="257">
        <f t="shared" si="7"/>
        <v>962.13239387011765</v>
      </c>
      <c r="W34" s="257">
        <f t="shared" si="8"/>
        <v>-21604.089</v>
      </c>
      <c r="X34" s="257">
        <f t="shared" si="9"/>
        <v>1218.3998536173406</v>
      </c>
      <c r="Y34" s="257">
        <f t="shared" si="10"/>
        <v>-20632.274709187055</v>
      </c>
      <c r="Z34" s="258">
        <f t="shared" si="11"/>
        <v>-1165.3819804578554</v>
      </c>
      <c r="AA34" s="257">
        <v>126.415021463632</v>
      </c>
      <c r="AB34" s="257"/>
      <c r="AC34" s="257"/>
      <c r="AD34" s="257">
        <f t="shared" si="69"/>
        <v>-6.0173456338039708</v>
      </c>
      <c r="AE34" s="257">
        <f t="shared" si="81"/>
        <v>-0.34020569967937336</v>
      </c>
      <c r="AF34" s="257">
        <v>5877960.6749999998</v>
      </c>
      <c r="AG34" s="257">
        <v>0.33953795796909397</v>
      </c>
      <c r="AH34" s="257">
        <f t="shared" si="12"/>
        <v>19957.907646121374</v>
      </c>
      <c r="AI34" s="257">
        <f t="shared" si="13"/>
        <v>-166199.53700000048</v>
      </c>
      <c r="AJ34" s="257">
        <f t="shared" si="14"/>
        <v>44766.960279193474</v>
      </c>
      <c r="AK34" s="257">
        <f t="shared" si="15"/>
        <v>-158723.40203392552</v>
      </c>
      <c r="AL34" s="258">
        <f t="shared" si="16"/>
        <v>-42756.09730079677</v>
      </c>
      <c r="AM34" s="257" t="s">
        <v>39</v>
      </c>
      <c r="AN34" s="257"/>
      <c r="AO34" s="257"/>
      <c r="AP34" s="257">
        <f t="shared" si="70"/>
        <v>-1.7870634559878125</v>
      </c>
      <c r="AQ34" s="257">
        <f t="shared" si="82"/>
        <v>-0.48141009317964528</v>
      </c>
      <c r="AR34" s="260">
        <v>38454.368999999999</v>
      </c>
      <c r="AS34" s="260">
        <v>1.7794791903537801</v>
      </c>
      <c r="AT34" s="260">
        <f t="shared" si="17"/>
        <v>684.287494136855</v>
      </c>
      <c r="AU34" s="257">
        <f t="shared" si="0"/>
        <v>-11646.677000000003</v>
      </c>
      <c r="AV34" s="257">
        <f t="shared" si="18"/>
        <v>1344.4925263927214</v>
      </c>
      <c r="AW34" s="257">
        <f t="shared" si="19"/>
        <v>-11853.512027673476</v>
      </c>
      <c r="AX34" s="258">
        <f t="shared" si="1"/>
        <v>-1369.057749679874</v>
      </c>
      <c r="AY34" s="260" t="s">
        <v>39</v>
      </c>
      <c r="AZ34" s="260"/>
      <c r="BA34" s="260"/>
      <c r="BB34" s="260">
        <f t="shared" si="71"/>
        <v>-0.2225426559716408</v>
      </c>
      <c r="BC34" s="260">
        <f t="shared" si="83"/>
        <v>-2.5709081421808212E-2</v>
      </c>
      <c r="BD34" s="7">
        <v>14555.44</v>
      </c>
      <c r="BE34" s="86">
        <v>2.9038622086652599</v>
      </c>
      <c r="BF34" s="86">
        <f t="shared" si="20"/>
        <v>422.6699214649467</v>
      </c>
      <c r="BG34" s="86">
        <f t="shared" si="21"/>
        <v>9874.4993800000011</v>
      </c>
      <c r="BH34" s="86">
        <f t="shared" si="22"/>
        <v>445.21649905301842</v>
      </c>
      <c r="BI34" s="86">
        <f t="shared" si="23"/>
        <v>10049.862048040335</v>
      </c>
      <c r="BJ34" s="131">
        <f t="shared" si="66"/>
        <v>454.61497355256648</v>
      </c>
      <c r="BK34" s="86" t="s">
        <v>39</v>
      </c>
      <c r="BL34" s="86"/>
      <c r="BM34" s="86"/>
      <c r="BN34" s="86">
        <f t="shared" si="72"/>
        <v>0.43191774316831422</v>
      </c>
      <c r="BO34" s="86">
        <f t="shared" si="84"/>
        <v>1.9567099526672405E-2</v>
      </c>
      <c r="BP34" s="58">
        <v>2999.6579999999999</v>
      </c>
      <c r="BQ34" s="58">
        <v>11.6596373396826</v>
      </c>
      <c r="BR34" s="58">
        <f t="shared" si="24"/>
        <v>349.7492442307763</v>
      </c>
      <c r="BS34" s="43">
        <f t="shared" si="25"/>
        <v>2728.8879200000001</v>
      </c>
      <c r="BT34" s="43">
        <f t="shared" si="26"/>
        <v>353.91257050636449</v>
      </c>
      <c r="BU34" s="43">
        <f t="shared" si="27"/>
        <v>2606.1346634899564</v>
      </c>
      <c r="BV34" s="133">
        <f t="shared" si="28"/>
        <v>338.09090354925303</v>
      </c>
      <c r="BW34" s="83">
        <v>1.2225427886587901E-2</v>
      </c>
      <c r="BX34" s="83"/>
      <c r="BY34" s="83"/>
      <c r="BZ34" s="83">
        <f t="shared" si="73"/>
        <v>1.9762758024811797E-2</v>
      </c>
      <c r="CA34" s="83">
        <f t="shared" si="85"/>
        <v>2.5642681124613989E-3</v>
      </c>
      <c r="CB34" s="22">
        <v>3785.7179999999998</v>
      </c>
      <c r="CC34" s="22">
        <v>8.3678949892837</v>
      </c>
      <c r="CD34" s="86">
        <f t="shared" si="29"/>
        <v>316.7849068304111</v>
      </c>
      <c r="CE34" s="7">
        <f t="shared" si="30"/>
        <v>2924.0171399999995</v>
      </c>
      <c r="CF34" s="86">
        <f t="shared" si="31"/>
        <v>325.27245178856452</v>
      </c>
      <c r="CG34" s="86">
        <f t="shared" si="32"/>
        <v>2792.4864078671153</v>
      </c>
      <c r="CH34" s="131">
        <f t="shared" si="33"/>
        <v>310.76360195797179</v>
      </c>
      <c r="CI34" s="118" t="s">
        <v>39</v>
      </c>
      <c r="CJ34" s="22"/>
      <c r="CK34" s="22"/>
      <c r="CL34" s="7">
        <f t="shared" si="74"/>
        <v>8.9836778016571722E-2</v>
      </c>
      <c r="CM34" s="86">
        <f t="shared" si="86"/>
        <v>1.0000035354577589E-2</v>
      </c>
      <c r="CN34" s="57">
        <v>1046159.392</v>
      </c>
      <c r="CO34" s="57">
        <v>0.81967564053840003</v>
      </c>
      <c r="CP34" s="57">
        <f t="shared" si="34"/>
        <v>8575.113697428631</v>
      </c>
      <c r="CQ34" s="43">
        <f t="shared" si="35"/>
        <v>1045382.66158</v>
      </c>
      <c r="CR34" s="43">
        <f t="shared" si="67"/>
        <v>8575.2416910316315</v>
      </c>
      <c r="CS34" s="43">
        <f t="shared" si="36"/>
        <v>998358.33160748798</v>
      </c>
      <c r="CT34" s="133">
        <f t="shared" si="37"/>
        <v>8764.9881751187186</v>
      </c>
      <c r="CU34" s="84">
        <v>6.2245168198500496</v>
      </c>
      <c r="CV34" s="84"/>
      <c r="CW34" s="84"/>
      <c r="CX34" s="84">
        <f t="shared" si="75"/>
        <v>7.2723177955412073</v>
      </c>
      <c r="CY34" s="84">
        <f t="shared" si="87"/>
        <v>6.5856775570649437E-2</v>
      </c>
      <c r="CZ34" s="7">
        <v>3005.6819999999998</v>
      </c>
      <c r="DA34" s="7">
        <v>8.2727550391814795</v>
      </c>
      <c r="DB34" s="86">
        <f t="shared" si="38"/>
        <v>248.65270911677067</v>
      </c>
      <c r="DC34" s="7">
        <f t="shared" si="39"/>
        <v>2941.7488199999998</v>
      </c>
      <c r="DD34" s="86">
        <f t="shared" si="40"/>
        <v>248.81861553140374</v>
      </c>
      <c r="DE34" s="86">
        <f t="shared" si="41"/>
        <v>2809.4204657121559</v>
      </c>
      <c r="DF34" s="131">
        <f t="shared" si="42"/>
        <v>237.78855608729862</v>
      </c>
      <c r="DG34" s="86">
        <v>1.1170852181634499E-2</v>
      </c>
      <c r="DH34" s="7"/>
      <c r="DI34" s="7"/>
      <c r="DJ34" s="7">
        <f t="shared" si="76"/>
        <v>1.8998359891748924E-2</v>
      </c>
      <c r="DK34" s="86">
        <f t="shared" si="88"/>
        <v>1.6087143887654016E-3</v>
      </c>
      <c r="DL34" s="43">
        <v>2044.4570000000001</v>
      </c>
      <c r="DM34" s="43">
        <v>9.2632876559837207</v>
      </c>
      <c r="DN34" s="43">
        <f t="shared" si="43"/>
        <v>189.38393291289512</v>
      </c>
      <c r="DO34" s="43">
        <f t="shared" si="44"/>
        <v>2028.9196200000001</v>
      </c>
      <c r="DP34" s="43">
        <f t="shared" si="45"/>
        <v>193.06605107993039</v>
      </c>
      <c r="DQ34" s="43">
        <f t="shared" si="46"/>
        <v>1937.6529583218905</v>
      </c>
      <c r="DR34" s="133">
        <f t="shared" si="47"/>
        <v>184.48102279790848</v>
      </c>
      <c r="DS34" s="82">
        <v>1.8691637113029302E-2</v>
      </c>
      <c r="DT34" s="82"/>
      <c r="DU34" s="82"/>
      <c r="DV34" s="82">
        <f t="shared" si="77"/>
        <v>2.3133392530108529E-2</v>
      </c>
      <c r="DW34" s="82">
        <f t="shared" si="89"/>
        <v>2.203236071598742E-3</v>
      </c>
      <c r="DX34" s="7">
        <v>831.97400000000005</v>
      </c>
      <c r="DY34" s="7">
        <v>11.210100327267201</v>
      </c>
      <c r="DZ34" s="86">
        <f t="shared" si="48"/>
        <v>93.26512009677802</v>
      </c>
      <c r="EA34" s="7">
        <f t="shared" si="49"/>
        <v>355.37956000000003</v>
      </c>
      <c r="EB34" s="86">
        <f t="shared" si="50"/>
        <v>105.46438309041409</v>
      </c>
      <c r="EC34" s="86">
        <f t="shared" si="51"/>
        <v>339.39356146653648</v>
      </c>
      <c r="ED34" s="131">
        <f t="shared" si="52"/>
        <v>100.72588818498531</v>
      </c>
      <c r="EE34" s="86" t="s">
        <v>39</v>
      </c>
      <c r="EF34" s="7"/>
      <c r="EG34" s="7"/>
      <c r="EH34" s="7">
        <f t="shared" si="78"/>
        <v>8.7551544296797755E-3</v>
      </c>
      <c r="EI34" s="86">
        <f t="shared" si="90"/>
        <v>2.5984446538935336E-3</v>
      </c>
      <c r="EJ34" s="82">
        <v>10267.174999999999</v>
      </c>
      <c r="EK34" s="43">
        <v>2.8331697916490501</v>
      </c>
      <c r="EL34" s="43">
        <f t="shared" si="53"/>
        <v>290.88650055574334</v>
      </c>
      <c r="EM34" s="43">
        <f t="shared" si="54"/>
        <v>10249.37516</v>
      </c>
      <c r="EN34" s="43">
        <f t="shared" si="55"/>
        <v>291.00355392950655</v>
      </c>
      <c r="EO34" s="43">
        <f t="shared" si="56"/>
        <v>9788.328676975827</v>
      </c>
      <c r="EP34" s="133">
        <f t="shared" si="57"/>
        <v>279.59570507431522</v>
      </c>
      <c r="EQ34" s="82">
        <v>3.4057634892996201E-2</v>
      </c>
      <c r="ER34" s="82"/>
      <c r="ES34" s="82"/>
      <c r="ET34" s="82">
        <f t="shared" si="79"/>
        <v>0.13040151175646891</v>
      </c>
      <c r="EU34" s="43">
        <f t="shared" si="91"/>
        <v>3.7360496141070846E-3</v>
      </c>
      <c r="EV34" s="7">
        <v>223207.198</v>
      </c>
      <c r="EW34" s="7">
        <v>0.75951456928916905</v>
      </c>
      <c r="EX34" s="7">
        <v>101.703240598628</v>
      </c>
      <c r="EY34" s="82">
        <v>41992.09</v>
      </c>
      <c r="EZ34" s="82">
        <v>0.79938325621633999</v>
      </c>
      <c r="FA34" s="82">
        <v>95.530796285427002</v>
      </c>
      <c r="FB34" s="7">
        <v>371231.54200000002</v>
      </c>
      <c r="FC34" s="7">
        <v>0.89470602808517397</v>
      </c>
      <c r="FD34" s="7">
        <v>101.446786727573</v>
      </c>
      <c r="FE34" s="82">
        <v>70313.288</v>
      </c>
      <c r="FF34" s="82">
        <v>2.23303548885292</v>
      </c>
      <c r="FG34" s="82">
        <v>95.095594599293506</v>
      </c>
      <c r="FH34" s="211"/>
      <c r="FI34" s="216">
        <f t="shared" si="58"/>
        <v>101.57501366310049</v>
      </c>
      <c r="FJ34" s="43">
        <f t="shared" si="59"/>
        <v>0.12822693552750053</v>
      </c>
      <c r="FK34" s="43">
        <f t="shared" si="60"/>
        <v>95.313195442360254</v>
      </c>
      <c r="FL34" s="217">
        <f t="shared" si="61"/>
        <v>0.21760084306674798</v>
      </c>
      <c r="FM34" s="226">
        <v>97.005876317511834</v>
      </c>
      <c r="FN34" s="217">
        <v>0.27770734684031373</v>
      </c>
      <c r="FO34" s="231"/>
      <c r="FP34" s="235">
        <f t="shared" si="62"/>
        <v>0.95501711315793303</v>
      </c>
      <c r="FQ34" s="85">
        <f t="shared" si="63"/>
        <v>2.9880256175995146E-3</v>
      </c>
      <c r="FR34" s="85">
        <f t="shared" si="64"/>
        <v>1.0177591451770727</v>
      </c>
      <c r="FS34" s="236">
        <f t="shared" si="65"/>
        <v>3.7266788573949599E-3</v>
      </c>
      <c r="FT34" s="233"/>
    </row>
    <row r="35" spans="1:176" s="134" customFormat="1" x14ac:dyDescent="0.2">
      <c r="A35" s="2"/>
      <c r="B35" s="2" t="b">
        <v>0</v>
      </c>
      <c r="C35" s="2" t="s">
        <v>158</v>
      </c>
      <c r="D35" s="6">
        <v>43418.692395833299</v>
      </c>
      <c r="E35" s="4" t="s">
        <v>33</v>
      </c>
      <c r="F35" s="5" t="s">
        <v>154</v>
      </c>
      <c r="G35" s="2" t="s">
        <v>40</v>
      </c>
      <c r="H35" s="257">
        <v>1594.883</v>
      </c>
      <c r="I35" s="257">
        <v>9.9566629353163698</v>
      </c>
      <c r="J35" s="257">
        <f t="shared" si="2"/>
        <v>158.79712452266179</v>
      </c>
      <c r="K35" s="257">
        <f t="shared" si="3"/>
        <v>-1426.818</v>
      </c>
      <c r="L35" s="257">
        <f t="shared" si="4"/>
        <v>196.53277953901323</v>
      </c>
      <c r="M35" s="257">
        <f t="shared" si="5"/>
        <v>-1374.4478397530615</v>
      </c>
      <c r="N35" s="258">
        <f t="shared" si="6"/>
        <v>-189.36866833111384</v>
      </c>
      <c r="O35" s="257">
        <v>132.25779400444699</v>
      </c>
      <c r="P35" s="257"/>
      <c r="Q35" s="257"/>
      <c r="R35" s="257">
        <f t="shared" si="68"/>
        <v>-5.1956144241062274</v>
      </c>
      <c r="S35" s="257">
        <f t="shared" si="80"/>
        <v>-0.71595652819901801</v>
      </c>
      <c r="T35" s="257">
        <v>34271.993999999999</v>
      </c>
      <c r="U35" s="257">
        <v>2.41389928726755</v>
      </c>
      <c r="V35" s="257">
        <f t="shared" si="7"/>
        <v>827.2914188983774</v>
      </c>
      <c r="W35" s="257">
        <f t="shared" si="8"/>
        <v>-23088.601999999999</v>
      </c>
      <c r="X35" s="257">
        <f t="shared" si="9"/>
        <v>1114.9935209423436</v>
      </c>
      <c r="Y35" s="257">
        <f t="shared" si="10"/>
        <v>-22241.154191927923</v>
      </c>
      <c r="Z35" s="258">
        <f t="shared" si="11"/>
        <v>-1076.3493280067198</v>
      </c>
      <c r="AA35" s="257">
        <v>126.487253397247</v>
      </c>
      <c r="AB35" s="257"/>
      <c r="AC35" s="257"/>
      <c r="AD35" s="257">
        <f t="shared" si="69"/>
        <v>-6.4865708679211158</v>
      </c>
      <c r="AE35" s="257">
        <f t="shared" si="81"/>
        <v>-0.31432347704213376</v>
      </c>
      <c r="AF35" s="257">
        <v>5772065.5360000003</v>
      </c>
      <c r="AG35" s="257">
        <v>0.41381326417747499</v>
      </c>
      <c r="AH35" s="257">
        <f t="shared" si="12"/>
        <v>23885.572804984669</v>
      </c>
      <c r="AI35" s="257">
        <f t="shared" si="13"/>
        <v>-272094.67599999998</v>
      </c>
      <c r="AJ35" s="257">
        <f t="shared" si="14"/>
        <v>46650.651048511631</v>
      </c>
      <c r="AK35" s="257">
        <f t="shared" si="15"/>
        <v>-262107.66869811647</v>
      </c>
      <c r="AL35" s="258">
        <f t="shared" si="16"/>
        <v>-44945.955942783556</v>
      </c>
      <c r="AM35" s="257" t="s">
        <v>39</v>
      </c>
      <c r="AN35" s="257"/>
      <c r="AO35" s="257"/>
      <c r="AP35" s="257">
        <f t="shared" si="70"/>
        <v>-2.9510647469895344</v>
      </c>
      <c r="AQ35" s="257">
        <f t="shared" si="82"/>
        <v>-0.50609768941308531</v>
      </c>
      <c r="AR35" s="260">
        <v>25456.852999999999</v>
      </c>
      <c r="AS35" s="260">
        <v>2.0184554547678899</v>
      </c>
      <c r="AT35" s="260">
        <f t="shared" si="17"/>
        <v>513.83523799074317</v>
      </c>
      <c r="AU35" s="257">
        <f t="shared" si="0"/>
        <v>-24644.193000000003</v>
      </c>
      <c r="AV35" s="257">
        <f t="shared" si="18"/>
        <v>1266.2690988469985</v>
      </c>
      <c r="AW35" s="257">
        <f t="shared" si="19"/>
        <v>-25269.544137906712</v>
      </c>
      <c r="AX35" s="258">
        <f t="shared" si="1"/>
        <v>-1305.2968797013518</v>
      </c>
      <c r="AY35" s="260" t="s">
        <v>39</v>
      </c>
      <c r="AZ35" s="260"/>
      <c r="BA35" s="260"/>
      <c r="BB35" s="260">
        <f t="shared" si="71"/>
        <v>-0.47442069949509447</v>
      </c>
      <c r="BC35" s="260">
        <f t="shared" si="83"/>
        <v>-2.4533972422203083E-2</v>
      </c>
      <c r="BD35" s="7">
        <v>9596.4860000000008</v>
      </c>
      <c r="BE35" s="86">
        <v>4.5088357087024296</v>
      </c>
      <c r="BF35" s="86">
        <f t="shared" si="20"/>
        <v>432.68978754862945</v>
      </c>
      <c r="BG35" s="86">
        <f t="shared" si="21"/>
        <v>4915.5453800000014</v>
      </c>
      <c r="BH35" s="86">
        <f t="shared" si="22"/>
        <v>454.73983855246314</v>
      </c>
      <c r="BI35" s="86">
        <f t="shared" si="23"/>
        <v>5040.2782895667733</v>
      </c>
      <c r="BJ35" s="131">
        <f t="shared" si="66"/>
        <v>467.04431225966619</v>
      </c>
      <c r="BK35" s="86" t="s">
        <v>39</v>
      </c>
      <c r="BL35" s="86"/>
      <c r="BM35" s="86"/>
      <c r="BN35" s="86">
        <f t="shared" si="72"/>
        <v>0.21661845837918056</v>
      </c>
      <c r="BO35" s="86">
        <f t="shared" si="84"/>
        <v>2.0079465679878415E-2</v>
      </c>
      <c r="BP35" s="58">
        <v>393.45400000000001</v>
      </c>
      <c r="BQ35" s="58">
        <v>22.152796311090899</v>
      </c>
      <c r="BR35" s="58">
        <f t="shared" si="24"/>
        <v>87.161063197839596</v>
      </c>
      <c r="BS35" s="43">
        <f t="shared" si="25"/>
        <v>122.68392</v>
      </c>
      <c r="BT35" s="43">
        <f t="shared" si="26"/>
        <v>102.59934044720272</v>
      </c>
      <c r="BU35" s="43">
        <f t="shared" si="27"/>
        <v>118.18090941972797</v>
      </c>
      <c r="BV35" s="133">
        <f t="shared" si="28"/>
        <v>98.834218092942592</v>
      </c>
      <c r="BW35" s="83" t="s">
        <v>39</v>
      </c>
      <c r="BX35" s="83"/>
      <c r="BY35" s="83"/>
      <c r="BZ35" s="83">
        <f t="shared" si="73"/>
        <v>8.9618573772647482E-4</v>
      </c>
      <c r="CA35" s="83">
        <f t="shared" si="85"/>
        <v>7.4947981080726296E-4</v>
      </c>
      <c r="CB35" s="22">
        <v>3401.1759999999999</v>
      </c>
      <c r="CC35" s="22">
        <v>7.2594552857821704</v>
      </c>
      <c r="CD35" s="86">
        <f t="shared" si="29"/>
        <v>246.9068509107546</v>
      </c>
      <c r="CE35" s="7">
        <f t="shared" si="30"/>
        <v>2539.4751399999996</v>
      </c>
      <c r="CF35" s="86">
        <f t="shared" si="31"/>
        <v>257.70619651777366</v>
      </c>
      <c r="CG35" s="86">
        <f t="shared" si="32"/>
        <v>2446.2658308765399</v>
      </c>
      <c r="CH35" s="131">
        <f t="shared" si="33"/>
        <v>248.36677847341741</v>
      </c>
      <c r="CI35" s="118" t="s">
        <v>39</v>
      </c>
      <c r="CJ35" s="22"/>
      <c r="CK35" s="22"/>
      <c r="CL35" s="7">
        <f t="shared" si="74"/>
        <v>7.8698553303195848E-2</v>
      </c>
      <c r="CM35" s="86">
        <f t="shared" si="86"/>
        <v>7.9925746122026624E-3</v>
      </c>
      <c r="CN35" s="57">
        <v>425984.65</v>
      </c>
      <c r="CO35" s="57">
        <v>0.70677653562828102</v>
      </c>
      <c r="CP35" s="57">
        <f t="shared" si="34"/>
        <v>3010.7595515782582</v>
      </c>
      <c r="CQ35" s="43">
        <f t="shared" si="35"/>
        <v>425207.91958000005</v>
      </c>
      <c r="CR35" s="43">
        <f t="shared" si="67"/>
        <v>3011.1240780144922</v>
      </c>
      <c r="CS35" s="43">
        <f t="shared" si="36"/>
        <v>409601.01884937292</v>
      </c>
      <c r="CT35" s="133">
        <f t="shared" si="37"/>
        <v>3174.4155490879825</v>
      </c>
      <c r="CU35" s="84">
        <v>0.97657599881472601</v>
      </c>
      <c r="CV35" s="84"/>
      <c r="CW35" s="84"/>
      <c r="CX35" s="84">
        <f t="shared" si="75"/>
        <v>2.9836469373215202</v>
      </c>
      <c r="CY35" s="84">
        <f t="shared" si="87"/>
        <v>2.4053583463465585E-2</v>
      </c>
      <c r="CZ35" s="7">
        <v>195.22300000000001</v>
      </c>
      <c r="DA35" s="7">
        <v>28.832509691465699</v>
      </c>
      <c r="DB35" s="86">
        <f t="shared" si="38"/>
        <v>56.287690394970078</v>
      </c>
      <c r="DC35" s="7">
        <f t="shared" si="39"/>
        <v>131.28982000000002</v>
      </c>
      <c r="DD35" s="86">
        <f t="shared" si="40"/>
        <v>57.016118544277923</v>
      </c>
      <c r="DE35" s="86">
        <f t="shared" si="41"/>
        <v>126.47093706455085</v>
      </c>
      <c r="DF35" s="131">
        <f t="shared" si="42"/>
        <v>54.924833310016361</v>
      </c>
      <c r="DG35" s="86" t="s">
        <v>39</v>
      </c>
      <c r="DH35" s="7"/>
      <c r="DI35" s="7"/>
      <c r="DJ35" s="7">
        <f t="shared" si="76"/>
        <v>8.5524413576520248E-4</v>
      </c>
      <c r="DK35" s="86">
        <f t="shared" si="88"/>
        <v>3.714285508239974E-4</v>
      </c>
      <c r="DL35" s="43">
        <v>80.090999999999994</v>
      </c>
      <c r="DM35" s="43">
        <v>50.001110061084802</v>
      </c>
      <c r="DN35" s="43">
        <f t="shared" si="43"/>
        <v>40.046389059023419</v>
      </c>
      <c r="DO35" s="43">
        <f t="shared" si="44"/>
        <v>64.553619999999995</v>
      </c>
      <c r="DP35" s="43">
        <f t="shared" si="45"/>
        <v>54.881138023085882</v>
      </c>
      <c r="DQ35" s="43">
        <f t="shared" si="46"/>
        <v>62.184233418165469</v>
      </c>
      <c r="DR35" s="133">
        <f t="shared" si="47"/>
        <v>52.867134392472828</v>
      </c>
      <c r="DS35" s="82" t="s">
        <v>39</v>
      </c>
      <c r="DT35" s="82"/>
      <c r="DU35" s="82"/>
      <c r="DV35" s="82">
        <f t="shared" si="77"/>
        <v>7.424096635406575E-4</v>
      </c>
      <c r="DW35" s="82">
        <f t="shared" si="89"/>
        <v>6.3117666386678143E-4</v>
      </c>
      <c r="DX35" s="7">
        <v>832.97199999999998</v>
      </c>
      <c r="DY35" s="7">
        <v>15.7412383743115</v>
      </c>
      <c r="DZ35" s="86">
        <f t="shared" si="48"/>
        <v>131.12010811126999</v>
      </c>
      <c r="EA35" s="7">
        <f t="shared" si="49"/>
        <v>356.37755999999996</v>
      </c>
      <c r="EB35" s="86">
        <f t="shared" si="50"/>
        <v>140.06011646820204</v>
      </c>
      <c r="EC35" s="86">
        <f t="shared" si="51"/>
        <v>343.29701999727155</v>
      </c>
      <c r="ED35" s="131">
        <f t="shared" si="52"/>
        <v>134.92365733726581</v>
      </c>
      <c r="EE35" s="86" t="s">
        <v>39</v>
      </c>
      <c r="EF35" s="7"/>
      <c r="EG35" s="7"/>
      <c r="EH35" s="7">
        <f t="shared" si="78"/>
        <v>8.8558498644981699E-3</v>
      </c>
      <c r="EI35" s="86">
        <f t="shared" si="90"/>
        <v>3.4806090648312753E-3</v>
      </c>
      <c r="EJ35" s="82">
        <v>397.46499999999997</v>
      </c>
      <c r="EK35" s="43">
        <v>12.343219277845799</v>
      </c>
      <c r="EL35" s="43">
        <f t="shared" si="53"/>
        <v>49.0599765026898</v>
      </c>
      <c r="EM35" s="43">
        <f t="shared" si="54"/>
        <v>379.66515999999996</v>
      </c>
      <c r="EN35" s="43">
        <f t="shared" si="55"/>
        <v>49.749306412061877</v>
      </c>
      <c r="EO35" s="43">
        <f t="shared" si="56"/>
        <v>365.72986813419817</v>
      </c>
      <c r="EP35" s="133">
        <f t="shared" si="57"/>
        <v>47.937134154533382</v>
      </c>
      <c r="EQ35" s="82" t="s">
        <v>39</v>
      </c>
      <c r="ER35" s="82"/>
      <c r="ES35" s="82"/>
      <c r="ET35" s="82">
        <f t="shared" si="79"/>
        <v>4.8723055051649701E-3</v>
      </c>
      <c r="EU35" s="43">
        <f t="shared" si="91"/>
        <v>6.3871696266294578E-4</v>
      </c>
      <c r="EV35" s="7">
        <v>224160.61600000001</v>
      </c>
      <c r="EW35" s="7">
        <v>1.0792995651425801</v>
      </c>
      <c r="EX35" s="7">
        <v>102.13766072985101</v>
      </c>
      <c r="EY35" s="82">
        <v>42309.069000000003</v>
      </c>
      <c r="EZ35" s="82">
        <v>2.1833762347848702</v>
      </c>
      <c r="FA35" s="82">
        <v>96.251914388282998</v>
      </c>
      <c r="FB35" s="7">
        <v>372735.47600000002</v>
      </c>
      <c r="FC35" s="7">
        <v>0.82344440144535702</v>
      </c>
      <c r="FD35" s="7">
        <v>101.857768162309</v>
      </c>
      <c r="FE35" s="82">
        <v>70533.192999999999</v>
      </c>
      <c r="FF35" s="82">
        <v>1.8401240386084901</v>
      </c>
      <c r="FG35" s="82">
        <v>95.3930063307767</v>
      </c>
      <c r="FH35" s="211"/>
      <c r="FI35" s="216">
        <f t="shared" si="58"/>
        <v>101.99771444608001</v>
      </c>
      <c r="FJ35" s="43">
        <f t="shared" si="59"/>
        <v>0.13994628377100327</v>
      </c>
      <c r="FK35" s="43">
        <f t="shared" si="60"/>
        <v>95.822460359529856</v>
      </c>
      <c r="FL35" s="217">
        <f t="shared" si="61"/>
        <v>0.42945402875314898</v>
      </c>
      <c r="FM35" s="226">
        <v>98.25397372346319</v>
      </c>
      <c r="FN35" s="217">
        <v>0.27846196671434409</v>
      </c>
      <c r="FO35" s="231"/>
      <c r="FP35" s="235">
        <f t="shared" si="62"/>
        <v>0.96329583713764577</v>
      </c>
      <c r="FQ35" s="85">
        <f t="shared" si="63"/>
        <v>3.0331851033172175E-3</v>
      </c>
      <c r="FR35" s="85">
        <f t="shared" si="64"/>
        <v>1.0253751923589751</v>
      </c>
      <c r="FS35" s="236">
        <f t="shared" si="65"/>
        <v>5.4372339354501684E-3</v>
      </c>
      <c r="FT35" s="233"/>
    </row>
    <row r="36" spans="1:176" s="134" customFormat="1" x14ac:dyDescent="0.2">
      <c r="A36" s="2"/>
      <c r="B36" s="2" t="b">
        <v>0</v>
      </c>
      <c r="C36" s="2" t="s">
        <v>151</v>
      </c>
      <c r="D36" s="6">
        <v>43418.699583333299</v>
      </c>
      <c r="E36" s="4" t="s">
        <v>33</v>
      </c>
      <c r="F36" s="5" t="s">
        <v>154</v>
      </c>
      <c r="G36" s="2" t="s">
        <v>96</v>
      </c>
      <c r="H36" s="257">
        <v>2733.2910000000002</v>
      </c>
      <c r="I36" s="257">
        <v>6.8395586525190302</v>
      </c>
      <c r="J36" s="257">
        <f t="shared" si="2"/>
        <v>186.94504108902393</v>
      </c>
      <c r="K36" s="257">
        <f t="shared" si="3"/>
        <v>-288.40999999999985</v>
      </c>
      <c r="L36" s="257">
        <f t="shared" si="4"/>
        <v>219.90237621372233</v>
      </c>
      <c r="M36" s="257">
        <f t="shared" si="5"/>
        <v>-267.78758640780484</v>
      </c>
      <c r="N36" s="258">
        <f t="shared" si="6"/>
        <v>-204.18003073896472</v>
      </c>
      <c r="O36" s="257">
        <v>131.29059659379499</v>
      </c>
      <c r="P36" s="257"/>
      <c r="Q36" s="257"/>
      <c r="R36" s="257">
        <f t="shared" si="68"/>
        <v>-1.0122763529439964</v>
      </c>
      <c r="S36" s="257">
        <f t="shared" si="80"/>
        <v>-0.7718345188373098</v>
      </c>
      <c r="T36" s="257">
        <v>54119.923000000003</v>
      </c>
      <c r="U36" s="257">
        <v>1.8770666901559001</v>
      </c>
      <c r="V36" s="257">
        <f t="shared" si="7"/>
        <v>1015.8670473710217</v>
      </c>
      <c r="W36" s="257">
        <f t="shared" si="8"/>
        <v>-3240.6729999999952</v>
      </c>
      <c r="X36" s="257">
        <f t="shared" si="9"/>
        <v>1261.2633816514422</v>
      </c>
      <c r="Y36" s="257">
        <f t="shared" si="10"/>
        <v>-3008.9525363438829</v>
      </c>
      <c r="Z36" s="258">
        <f t="shared" si="11"/>
        <v>-1171.1115298078905</v>
      </c>
      <c r="AA36" s="257">
        <v>125.52151292213399</v>
      </c>
      <c r="AB36" s="257"/>
      <c r="AC36" s="257"/>
      <c r="AD36" s="257">
        <f t="shared" si="69"/>
        <v>-0.87755265292343754</v>
      </c>
      <c r="AE36" s="257">
        <f t="shared" si="81"/>
        <v>-0.34155831370391493</v>
      </c>
      <c r="AF36" s="257">
        <v>5798609.4519999996</v>
      </c>
      <c r="AG36" s="257">
        <v>0.539186735650795</v>
      </c>
      <c r="AH36" s="257">
        <f t="shared" si="12"/>
        <v>31265.333017377248</v>
      </c>
      <c r="AI36" s="257">
        <f t="shared" si="13"/>
        <v>-245550.76000000071</v>
      </c>
      <c r="AJ36" s="257">
        <f t="shared" si="14"/>
        <v>50826.014045125317</v>
      </c>
      <c r="AK36" s="257">
        <f t="shared" si="15"/>
        <v>-227992.94532437285</v>
      </c>
      <c r="AL36" s="258">
        <f t="shared" si="16"/>
        <v>-47196.502368542242</v>
      </c>
      <c r="AM36" s="257" t="s">
        <v>39</v>
      </c>
      <c r="AN36" s="257"/>
      <c r="AO36" s="257"/>
      <c r="AP36" s="257">
        <f t="shared" si="70"/>
        <v>-2.5669677917130858</v>
      </c>
      <c r="AQ36" s="257">
        <f t="shared" si="82"/>
        <v>-0.53142198187421708</v>
      </c>
      <c r="AR36" s="260">
        <v>25937.911</v>
      </c>
      <c r="AS36" s="260">
        <v>2.8225838273722599</v>
      </c>
      <c r="AT36" s="260">
        <f t="shared" si="17"/>
        <v>732.11928104421042</v>
      </c>
      <c r="AU36" s="257">
        <f t="shared" si="0"/>
        <v>-24163.135000000002</v>
      </c>
      <c r="AV36" s="257">
        <f t="shared" si="18"/>
        <v>1369.4558848573683</v>
      </c>
      <c r="AW36" s="257">
        <f t="shared" si="19"/>
        <v>-23783.59993374288</v>
      </c>
      <c r="AX36" s="258">
        <f t="shared" si="1"/>
        <v>-1353.3299886010932</v>
      </c>
      <c r="AY36" s="260" t="s">
        <v>39</v>
      </c>
      <c r="AZ36" s="260"/>
      <c r="BA36" s="260"/>
      <c r="BB36" s="260">
        <f t="shared" si="71"/>
        <v>-0.44652297862989787</v>
      </c>
      <c r="BC36" s="260">
        <f t="shared" si="83"/>
        <v>-2.5431720796454022E-2</v>
      </c>
      <c r="BD36" s="7">
        <v>9877.0059999999994</v>
      </c>
      <c r="BE36" s="86">
        <v>3.1095198213358999</v>
      </c>
      <c r="BF36" s="86">
        <f t="shared" si="20"/>
        <v>307.12745932453606</v>
      </c>
      <c r="BG36" s="86">
        <f t="shared" si="21"/>
        <v>5196.06538</v>
      </c>
      <c r="BH36" s="86">
        <f t="shared" si="22"/>
        <v>337.48354743451819</v>
      </c>
      <c r="BI36" s="86">
        <f t="shared" si="23"/>
        <v>5114.4497693487065</v>
      </c>
      <c r="BJ36" s="131">
        <f t="shared" si="66"/>
        <v>333.193468509637</v>
      </c>
      <c r="BK36" s="86" t="s">
        <v>39</v>
      </c>
      <c r="BL36" s="86"/>
      <c r="BM36" s="86"/>
      <c r="BN36" s="86">
        <f t="shared" si="72"/>
        <v>0.21980616165328806</v>
      </c>
      <c r="BO36" s="86">
        <f t="shared" si="84"/>
        <v>1.4330029517875603E-2</v>
      </c>
      <c r="BP36" s="58">
        <v>444.50700000000001</v>
      </c>
      <c r="BQ36" s="58">
        <v>20.566276565276699</v>
      </c>
      <c r="BR36" s="58">
        <f t="shared" si="24"/>
        <v>91.418538972014488</v>
      </c>
      <c r="BS36" s="43">
        <f t="shared" si="25"/>
        <v>173.73692</v>
      </c>
      <c r="BT36" s="43">
        <f t="shared" si="26"/>
        <v>106.23993124151086</v>
      </c>
      <c r="BU36" s="43">
        <f t="shared" si="27"/>
        <v>161.31406843287647</v>
      </c>
      <c r="BV36" s="133">
        <f t="shared" si="28"/>
        <v>98.644507204006644</v>
      </c>
      <c r="BW36" s="83" t="s">
        <v>39</v>
      </c>
      <c r="BX36" s="83"/>
      <c r="BY36" s="83"/>
      <c r="BZ36" s="83">
        <f t="shared" si="73"/>
        <v>1.2232717461221683E-3</v>
      </c>
      <c r="CA36" s="83">
        <f t="shared" si="85"/>
        <v>7.48044053957166E-4</v>
      </c>
      <c r="CB36" s="22">
        <v>3989.9490000000001</v>
      </c>
      <c r="CC36" s="22">
        <v>8.2539006571482698</v>
      </c>
      <c r="CD36" s="86">
        <f t="shared" si="29"/>
        <v>329.32642673088083</v>
      </c>
      <c r="CE36" s="7">
        <f t="shared" si="30"/>
        <v>3128.2481399999997</v>
      </c>
      <c r="CF36" s="86">
        <f t="shared" si="31"/>
        <v>337.4987200573093</v>
      </c>
      <c r="CG36" s="86">
        <f t="shared" si="32"/>
        <v>2904.5664820751886</v>
      </c>
      <c r="CH36" s="131">
        <f t="shared" si="33"/>
        <v>313.4821618625021</v>
      </c>
      <c r="CI36" s="118" t="s">
        <v>39</v>
      </c>
      <c r="CJ36" s="22"/>
      <c r="CK36" s="22"/>
      <c r="CL36" s="7">
        <f t="shared" si="74"/>
        <v>9.3442493954291231E-2</v>
      </c>
      <c r="CM36" s="86">
        <f t="shared" si="86"/>
        <v>1.0087674586398896E-2</v>
      </c>
      <c r="CN36" s="57">
        <v>299285.97499999998</v>
      </c>
      <c r="CO36" s="57">
        <v>0.73314853433083704</v>
      </c>
      <c r="CP36" s="57">
        <f t="shared" si="34"/>
        <v>2194.2107391702552</v>
      </c>
      <c r="CQ36" s="43">
        <f t="shared" si="35"/>
        <v>298509.24458</v>
      </c>
      <c r="CR36" s="43">
        <f t="shared" si="67"/>
        <v>2194.7108929581109</v>
      </c>
      <c r="CS36" s="43">
        <f t="shared" si="36"/>
        <v>277164.69653096405</v>
      </c>
      <c r="CT36" s="133">
        <f t="shared" si="37"/>
        <v>2194.0861840791226</v>
      </c>
      <c r="CU36" s="84" t="s">
        <v>39</v>
      </c>
      <c r="CV36" s="84"/>
      <c r="CW36" s="84"/>
      <c r="CX36" s="84">
        <f t="shared" si="75"/>
        <v>2.0189441917437394</v>
      </c>
      <c r="CY36" s="84">
        <f t="shared" si="87"/>
        <v>1.6599094129216185E-2</v>
      </c>
      <c r="CZ36" s="7">
        <v>666.779</v>
      </c>
      <c r="DA36" s="7">
        <v>19.087011252781</v>
      </c>
      <c r="DB36" s="86">
        <f t="shared" si="38"/>
        <v>127.26818276118063</v>
      </c>
      <c r="DC36" s="7">
        <f t="shared" si="39"/>
        <v>602.84582</v>
      </c>
      <c r="DD36" s="86">
        <f t="shared" si="40"/>
        <v>127.59202180069262</v>
      </c>
      <c r="DE36" s="86">
        <f t="shared" si="41"/>
        <v>559.74004754978694</v>
      </c>
      <c r="DF36" s="131">
        <f t="shared" si="42"/>
        <v>118.48009163573585</v>
      </c>
      <c r="DG36" s="86" t="s">
        <v>39</v>
      </c>
      <c r="DH36" s="7"/>
      <c r="DI36" s="7"/>
      <c r="DJ36" s="7">
        <f t="shared" si="76"/>
        <v>3.7851731340897295E-3</v>
      </c>
      <c r="DK36" s="86">
        <f t="shared" si="88"/>
        <v>8.0126269119172274E-4</v>
      </c>
      <c r="DL36" s="43">
        <v>33.036999999999999</v>
      </c>
      <c r="DM36" s="43">
        <v>49.595599569490098</v>
      </c>
      <c r="DN36" s="43">
        <f t="shared" si="43"/>
        <v>16.384898229772443</v>
      </c>
      <c r="DO36" s="43">
        <f t="shared" si="44"/>
        <v>17.499620000000004</v>
      </c>
      <c r="DP36" s="43">
        <f t="shared" si="45"/>
        <v>40.947416573482791</v>
      </c>
      <c r="DQ36" s="43">
        <f t="shared" si="46"/>
        <v>16.248330511611083</v>
      </c>
      <c r="DR36" s="133">
        <f t="shared" si="47"/>
        <v>38.019550210163459</v>
      </c>
      <c r="DS36" s="82" t="s">
        <v>39</v>
      </c>
      <c r="DT36" s="82"/>
      <c r="DU36" s="82"/>
      <c r="DV36" s="82">
        <f t="shared" si="77"/>
        <v>1.939867539590626E-4</v>
      </c>
      <c r="DW36" s="82">
        <f t="shared" si="89"/>
        <v>4.5391083307785396E-4</v>
      </c>
      <c r="DX36" s="7">
        <v>1177.393</v>
      </c>
      <c r="DY36" s="7">
        <v>8.28564819921659</v>
      </c>
      <c r="DZ36" s="86">
        <f t="shared" si="48"/>
        <v>97.554641902202192</v>
      </c>
      <c r="EA36" s="7">
        <f t="shared" si="49"/>
        <v>700.79855999999995</v>
      </c>
      <c r="EB36" s="86">
        <f t="shared" si="50"/>
        <v>109.27607986490958</v>
      </c>
      <c r="EC36" s="86">
        <f t="shared" si="51"/>
        <v>650.68879352472277</v>
      </c>
      <c r="ED36" s="131">
        <f t="shared" si="52"/>
        <v>101.4803879203745</v>
      </c>
      <c r="EE36" s="86" t="s">
        <v>39</v>
      </c>
      <c r="EF36" s="7"/>
      <c r="EG36" s="7"/>
      <c r="EH36" s="7">
        <f t="shared" si="78"/>
        <v>1.6785471263374766E-2</v>
      </c>
      <c r="EI36" s="86">
        <f t="shared" si="90"/>
        <v>2.6181006485992216E-3</v>
      </c>
      <c r="EJ36" s="82">
        <v>172.19900000000001</v>
      </c>
      <c r="EK36" s="43">
        <v>27.788876046930898</v>
      </c>
      <c r="EL36" s="43">
        <f t="shared" si="53"/>
        <v>47.852166664054543</v>
      </c>
      <c r="EM36" s="43">
        <f t="shared" si="54"/>
        <v>154.39916000000002</v>
      </c>
      <c r="EN36" s="43">
        <f t="shared" si="55"/>
        <v>48.558645455584923</v>
      </c>
      <c r="EO36" s="43">
        <f t="shared" si="56"/>
        <v>143.35903193298606</v>
      </c>
      <c r="EP36" s="133">
        <f t="shared" si="57"/>
        <v>45.088479769992666</v>
      </c>
      <c r="EQ36" s="82" t="s">
        <v>39</v>
      </c>
      <c r="ER36" s="82"/>
      <c r="ES36" s="82"/>
      <c r="ET36" s="82">
        <f t="shared" si="79"/>
        <v>1.9098494855386283E-3</v>
      </c>
      <c r="EU36" s="43">
        <f t="shared" si="91"/>
        <v>6.0069013058884646E-4</v>
      </c>
      <c r="EV36" s="7">
        <v>231932.24799999999</v>
      </c>
      <c r="EW36" s="7">
        <v>1.3312977117911799</v>
      </c>
      <c r="EX36" s="7">
        <v>105.678765883368</v>
      </c>
      <c r="EY36" s="82">
        <v>43974.595999999998</v>
      </c>
      <c r="EZ36" s="82">
        <v>1.7275589586175899</v>
      </c>
      <c r="FA36" s="82">
        <v>100.040940382104</v>
      </c>
      <c r="FB36" s="7">
        <v>386220.011</v>
      </c>
      <c r="FC36" s="7">
        <v>1.22281827857991</v>
      </c>
      <c r="FD36" s="7">
        <v>105.542699509725</v>
      </c>
      <c r="FE36" s="82">
        <v>73353.252999999997</v>
      </c>
      <c r="FF36" s="82">
        <v>1.6173684612469199</v>
      </c>
      <c r="FG36" s="82">
        <v>99.207012049093905</v>
      </c>
      <c r="FH36" s="211"/>
      <c r="FI36" s="216">
        <f t="shared" si="58"/>
        <v>105.61073269654651</v>
      </c>
      <c r="FJ36" s="43">
        <f t="shared" si="59"/>
        <v>6.8033186821502056E-2</v>
      </c>
      <c r="FK36" s="43">
        <f t="shared" si="60"/>
        <v>99.623976215598958</v>
      </c>
      <c r="FL36" s="217">
        <f t="shared" si="61"/>
        <v>0.41696416650504631</v>
      </c>
      <c r="FM36" s="226">
        <v>98.059163023362714</v>
      </c>
      <c r="FN36" s="217">
        <v>0.28072270236392988</v>
      </c>
      <c r="FO36" s="231"/>
      <c r="FP36" s="235">
        <f t="shared" si="62"/>
        <v>0.92849619086649204</v>
      </c>
      <c r="FQ36" s="85">
        <f t="shared" si="63"/>
        <v>2.7245533481903656E-3</v>
      </c>
      <c r="FR36" s="85">
        <f t="shared" si="64"/>
        <v>0.98429280528966456</v>
      </c>
      <c r="FS36" s="236">
        <f t="shared" si="65"/>
        <v>4.991147287208648E-3</v>
      </c>
      <c r="FT36" s="233"/>
    </row>
    <row r="37" spans="1:176" s="134" customFormat="1" x14ac:dyDescent="0.2">
      <c r="A37" s="2"/>
      <c r="B37" s="2" t="b">
        <v>0</v>
      </c>
      <c r="C37" s="2" t="s">
        <v>105</v>
      </c>
      <c r="D37" s="6">
        <v>43418.706759259301</v>
      </c>
      <c r="E37" s="4" t="s">
        <v>33</v>
      </c>
      <c r="F37" s="5" t="s">
        <v>154</v>
      </c>
      <c r="G37" s="2" t="s">
        <v>144</v>
      </c>
      <c r="H37" s="257">
        <v>1147.337</v>
      </c>
      <c r="I37" s="257">
        <v>11.852731103597501</v>
      </c>
      <c r="J37" s="257">
        <f t="shared" si="2"/>
        <v>135.99076946208245</v>
      </c>
      <c r="K37" s="257">
        <f t="shared" si="3"/>
        <v>-1874.364</v>
      </c>
      <c r="L37" s="257">
        <f t="shared" si="4"/>
        <v>178.61157872756706</v>
      </c>
      <c r="M37" s="257">
        <f t="shared" si="5"/>
        <v>-1809.2734895908975</v>
      </c>
      <c r="N37" s="258">
        <f t="shared" si="6"/>
        <v>-172.5426432204664</v>
      </c>
      <c r="O37" s="257">
        <v>132.63803143456701</v>
      </c>
      <c r="P37" s="257"/>
      <c r="Q37" s="257"/>
      <c r="R37" s="257">
        <f t="shared" si="68"/>
        <v>-6.8393191562368543</v>
      </c>
      <c r="S37" s="257">
        <f t="shared" si="80"/>
        <v>-0.65245554149954332</v>
      </c>
      <c r="T37" s="257">
        <v>29765.037</v>
      </c>
      <c r="U37" s="257">
        <v>1.86126059056793</v>
      </c>
      <c r="V37" s="257">
        <f t="shared" si="7"/>
        <v>554.00490344896286</v>
      </c>
      <c r="W37" s="257">
        <f t="shared" si="8"/>
        <v>-27595.558999999997</v>
      </c>
      <c r="X37" s="257">
        <f t="shared" si="9"/>
        <v>930.44123565435791</v>
      </c>
      <c r="Y37" s="257">
        <f t="shared" si="10"/>
        <v>-26637.255799375944</v>
      </c>
      <c r="Z37" s="258">
        <f t="shared" si="11"/>
        <v>-903.67653900282278</v>
      </c>
      <c r="AA37" s="257">
        <v>126.706548357164</v>
      </c>
      <c r="AB37" s="257"/>
      <c r="AC37" s="257"/>
      <c r="AD37" s="257">
        <f t="shared" si="69"/>
        <v>-7.7686816960382474</v>
      </c>
      <c r="AE37" s="257">
        <f t="shared" si="81"/>
        <v>-0.26425335735293531</v>
      </c>
      <c r="AF37" s="257">
        <v>5791822.8380000005</v>
      </c>
      <c r="AG37" s="257">
        <v>0.637501012427936</v>
      </c>
      <c r="AH37" s="257">
        <f t="shared" si="12"/>
        <v>36922.929230282418</v>
      </c>
      <c r="AI37" s="257">
        <f t="shared" si="13"/>
        <v>-252337.37399999984</v>
      </c>
      <c r="AJ37" s="257">
        <f t="shared" si="14"/>
        <v>54489.130640635289</v>
      </c>
      <c r="AK37" s="257">
        <f t="shared" si="15"/>
        <v>-243574.52512488668</v>
      </c>
      <c r="AL37" s="258">
        <f t="shared" si="16"/>
        <v>-52604.845000529116</v>
      </c>
      <c r="AM37" s="257" t="s">
        <v>39</v>
      </c>
      <c r="AN37" s="257"/>
      <c r="AO37" s="257"/>
      <c r="AP37" s="257">
        <f t="shared" si="70"/>
        <v>-2.7424004720314201</v>
      </c>
      <c r="AQ37" s="257">
        <f t="shared" si="82"/>
        <v>-0.59231529996880228</v>
      </c>
      <c r="AR37" s="260">
        <v>29857.314999999999</v>
      </c>
      <c r="AS37" s="260">
        <v>2.3477440721192102</v>
      </c>
      <c r="AT37" s="260">
        <f t="shared" si="17"/>
        <v>700.97334300645969</v>
      </c>
      <c r="AU37" s="257">
        <f t="shared" si="0"/>
        <v>-20243.731000000003</v>
      </c>
      <c r="AV37" s="257">
        <f t="shared" si="18"/>
        <v>1353.061124450569</v>
      </c>
      <c r="AW37" s="257">
        <f t="shared" si="19"/>
        <v>-20486.034759961807</v>
      </c>
      <c r="AX37" s="258">
        <f t="shared" si="1"/>
        <v>-1370.5024643860818</v>
      </c>
      <c r="AY37" s="260" t="s">
        <v>39</v>
      </c>
      <c r="AZ37" s="260"/>
      <c r="BA37" s="260"/>
      <c r="BB37" s="260">
        <f t="shared" si="71"/>
        <v>-0.38461314884277947</v>
      </c>
      <c r="BC37" s="260">
        <f t="shared" si="83"/>
        <v>-2.5747775201710118E-2</v>
      </c>
      <c r="BD37" s="7">
        <v>11218.226000000001</v>
      </c>
      <c r="BE37" s="86">
        <v>3.5182143106704902</v>
      </c>
      <c r="BF37" s="86">
        <f t="shared" si="20"/>
        <v>394.68123253535771</v>
      </c>
      <c r="BG37" s="86">
        <f t="shared" si="21"/>
        <v>6537.2853800000012</v>
      </c>
      <c r="BH37" s="86">
        <f t="shared" si="22"/>
        <v>418.73755961636789</v>
      </c>
      <c r="BI37" s="86">
        <f t="shared" si="23"/>
        <v>6615.5322618380051</v>
      </c>
      <c r="BJ37" s="131">
        <f t="shared" si="66"/>
        <v>424.16944898630595</v>
      </c>
      <c r="BK37" s="86" t="s">
        <v>39</v>
      </c>
      <c r="BL37" s="86"/>
      <c r="BM37" s="86"/>
      <c r="BN37" s="86">
        <f t="shared" si="72"/>
        <v>0.28431890415325789</v>
      </c>
      <c r="BO37" s="86">
        <f t="shared" si="84"/>
        <v>1.8243157797212663E-2</v>
      </c>
      <c r="BP37" s="58">
        <v>293.33499999999998</v>
      </c>
      <c r="BQ37" s="58">
        <v>26.391385113491399</v>
      </c>
      <c r="BR37" s="58">
        <f t="shared" si="24"/>
        <v>77.415169522659994</v>
      </c>
      <c r="BS37" s="43">
        <f t="shared" si="25"/>
        <v>22.564919999999972</v>
      </c>
      <c r="BT37" s="43">
        <f t="shared" si="26"/>
        <v>94.459950215133006</v>
      </c>
      <c r="BU37" s="43">
        <f t="shared" si="27"/>
        <v>21.781314382232793</v>
      </c>
      <c r="BV37" s="133">
        <f t="shared" si="28"/>
        <v>91.179702786590681</v>
      </c>
      <c r="BW37" s="83" t="s">
        <v>39</v>
      </c>
      <c r="BX37" s="83"/>
      <c r="BY37" s="83"/>
      <c r="BZ37" s="83">
        <f t="shared" si="73"/>
        <v>1.6517137492119414E-4</v>
      </c>
      <c r="CA37" s="83">
        <f t="shared" si="85"/>
        <v>6.9143116202852292E-4</v>
      </c>
      <c r="CB37" s="22">
        <v>3369.1280000000002</v>
      </c>
      <c r="CC37" s="22">
        <v>7.56201150774094</v>
      </c>
      <c r="CD37" s="86">
        <f t="shared" si="29"/>
        <v>254.77384707052218</v>
      </c>
      <c r="CE37" s="7">
        <f t="shared" si="30"/>
        <v>2507.4271399999998</v>
      </c>
      <c r="CF37" s="86">
        <f t="shared" si="31"/>
        <v>265.2530939463395</v>
      </c>
      <c r="CG37" s="86">
        <f t="shared" si="32"/>
        <v>2420.3524243331194</v>
      </c>
      <c r="CH37" s="131">
        <f t="shared" si="33"/>
        <v>256.20279874015489</v>
      </c>
      <c r="CI37" s="118" t="s">
        <v>39</v>
      </c>
      <c r="CJ37" s="22"/>
      <c r="CK37" s="22"/>
      <c r="CL37" s="7">
        <f t="shared" si="74"/>
        <v>7.7864895905710954E-2</v>
      </c>
      <c r="CM37" s="86">
        <f t="shared" si="86"/>
        <v>8.2445442776486032E-3</v>
      </c>
      <c r="CN37" s="57">
        <v>195531.13399999999</v>
      </c>
      <c r="CO37" s="57">
        <v>0.60681791644471395</v>
      </c>
      <c r="CP37" s="57">
        <f t="shared" si="34"/>
        <v>1186.5179533395217</v>
      </c>
      <c r="CQ37" s="43">
        <f t="shared" si="35"/>
        <v>194754.40357999998</v>
      </c>
      <c r="CR37" s="43">
        <f t="shared" si="67"/>
        <v>1187.4426257196249</v>
      </c>
      <c r="CS37" s="43">
        <f t="shared" si="36"/>
        <v>187991.22229107076</v>
      </c>
      <c r="CT37" s="133">
        <f t="shared" si="37"/>
        <v>1345.9387782829406</v>
      </c>
      <c r="CU37" s="84" t="s">
        <v>39</v>
      </c>
      <c r="CV37" s="84"/>
      <c r="CW37" s="84"/>
      <c r="CX37" s="84">
        <f t="shared" si="75"/>
        <v>1.3693799791019272</v>
      </c>
      <c r="CY37" s="84">
        <f t="shared" si="87"/>
        <v>1.0264830694561727E-2</v>
      </c>
      <c r="CZ37" s="7">
        <v>105.11799999999999</v>
      </c>
      <c r="DA37" s="7">
        <v>26.2745239379745</v>
      </c>
      <c r="DB37" s="86">
        <f t="shared" si="38"/>
        <v>27.619254073120032</v>
      </c>
      <c r="DC37" s="7">
        <f t="shared" si="39"/>
        <v>41.184819999999995</v>
      </c>
      <c r="DD37" s="86">
        <f t="shared" si="40"/>
        <v>29.075021571973139</v>
      </c>
      <c r="DE37" s="86">
        <f t="shared" si="41"/>
        <v>39.754606362250328</v>
      </c>
      <c r="DF37" s="131">
        <f t="shared" si="42"/>
        <v>28.065738059580337</v>
      </c>
      <c r="DG37" s="86" t="s">
        <v>39</v>
      </c>
      <c r="DH37" s="7"/>
      <c r="DI37" s="7"/>
      <c r="DJ37" s="7">
        <f t="shared" si="76"/>
        <v>2.688356293558182E-4</v>
      </c>
      <c r="DK37" s="86">
        <f t="shared" si="88"/>
        <v>1.8979228243105984E-4</v>
      </c>
      <c r="DL37" s="43">
        <v>13.013999999999999</v>
      </c>
      <c r="DM37" s="43">
        <v>109.095296879065</v>
      </c>
      <c r="DN37" s="43">
        <f t="shared" si="43"/>
        <v>14.19766193584152</v>
      </c>
      <c r="DO37" s="43">
        <f t="shared" si="44"/>
        <v>-2.523379999999996</v>
      </c>
      <c r="DP37" s="43">
        <f t="shared" si="45"/>
        <v>40.122308489003672</v>
      </c>
      <c r="DQ37" s="43">
        <f t="shared" si="46"/>
        <v>-2.4357512938596089</v>
      </c>
      <c r="DR37" s="133">
        <f t="shared" si="47"/>
        <v>-38.728993467879789</v>
      </c>
      <c r="DS37" s="82" t="s">
        <v>39</v>
      </c>
      <c r="DT37" s="82"/>
      <c r="DU37" s="82"/>
      <c r="DV37" s="82">
        <f t="shared" si="77"/>
        <v>-2.9080125284856839E-5</v>
      </c>
      <c r="DW37" s="82">
        <f t="shared" si="89"/>
        <v>-4.6238053885948343E-4</v>
      </c>
      <c r="DX37" s="7">
        <v>928.09299999999996</v>
      </c>
      <c r="DY37" s="7">
        <v>15.1552613940207</v>
      </c>
      <c r="DZ37" s="86">
        <f t="shared" si="48"/>
        <v>140.65492012960854</v>
      </c>
      <c r="EA37" s="7">
        <f t="shared" si="49"/>
        <v>451.49855999999994</v>
      </c>
      <c r="EB37" s="86">
        <f t="shared" si="50"/>
        <v>149.02402501154555</v>
      </c>
      <c r="EC37" s="86">
        <f t="shared" si="51"/>
        <v>435.81949674474384</v>
      </c>
      <c r="ED37" s="131">
        <f t="shared" si="52"/>
        <v>143.85820810604514</v>
      </c>
      <c r="EE37" s="86" t="s">
        <v>39</v>
      </c>
      <c r="EF37" s="7"/>
      <c r="EG37" s="7"/>
      <c r="EH37" s="7">
        <f t="shared" si="78"/>
        <v>1.1242602779433609E-2</v>
      </c>
      <c r="EI37" s="86">
        <f t="shared" si="90"/>
        <v>3.7111173116414647E-3</v>
      </c>
      <c r="EJ37" s="82">
        <v>48.055999999999997</v>
      </c>
      <c r="EK37" s="43">
        <v>42.587429178441802</v>
      </c>
      <c r="EL37" s="43">
        <f t="shared" si="53"/>
        <v>20.465814965991992</v>
      </c>
      <c r="EM37" s="43">
        <f t="shared" si="54"/>
        <v>30.256160000000001</v>
      </c>
      <c r="EN37" s="43">
        <f t="shared" si="55"/>
        <v>22.067210432199346</v>
      </c>
      <c r="EO37" s="43">
        <f t="shared" si="56"/>
        <v>29.20546285823913</v>
      </c>
      <c r="EP37" s="133">
        <f t="shared" si="57"/>
        <v>21.30117063087431</v>
      </c>
      <c r="EQ37" s="82" t="s">
        <v>39</v>
      </c>
      <c r="ER37" s="82"/>
      <c r="ES37" s="82"/>
      <c r="ET37" s="82">
        <f t="shared" si="79"/>
        <v>3.8907934479356183E-4</v>
      </c>
      <c r="EU37" s="43">
        <f t="shared" si="91"/>
        <v>2.837785504336708E-4</v>
      </c>
      <c r="EV37" s="7">
        <v>223122.00700000001</v>
      </c>
      <c r="EW37" s="7">
        <v>1.16240434546414</v>
      </c>
      <c r="EX37" s="7">
        <v>101.664423746629</v>
      </c>
      <c r="EY37" s="82">
        <v>42525.482000000004</v>
      </c>
      <c r="EZ37" s="82">
        <v>2.8908953612561299</v>
      </c>
      <c r="FA37" s="82">
        <v>96.7442477352662</v>
      </c>
      <c r="FB37" s="7">
        <v>370216.65899999999</v>
      </c>
      <c r="FC37" s="7">
        <v>0.63445004355278001</v>
      </c>
      <c r="FD37" s="7">
        <v>101.16944871179</v>
      </c>
      <c r="FE37" s="82">
        <v>71521.843999999997</v>
      </c>
      <c r="FF37" s="82">
        <v>1.14594635092456</v>
      </c>
      <c r="FG37" s="82">
        <v>96.730112834688001</v>
      </c>
      <c r="FH37" s="211"/>
      <c r="FI37" s="216">
        <f t="shared" si="58"/>
        <v>101.4169362292095</v>
      </c>
      <c r="FJ37" s="43">
        <f t="shared" si="59"/>
        <v>0.24748751741950059</v>
      </c>
      <c r="FK37" s="43">
        <f t="shared" si="60"/>
        <v>96.7371802849771</v>
      </c>
      <c r="FL37" s="217">
        <f t="shared" si="61"/>
        <v>7.0674502890994972E-3</v>
      </c>
      <c r="FM37" s="226">
        <v>97.89505886532146</v>
      </c>
      <c r="FN37" s="217">
        <v>0.2791228519218838</v>
      </c>
      <c r="FO37" s="231"/>
      <c r="FP37" s="235">
        <f t="shared" si="62"/>
        <v>0.96527328181233607</v>
      </c>
      <c r="FQ37" s="85">
        <f t="shared" si="63"/>
        <v>3.6226249944820567E-3</v>
      </c>
      <c r="FR37" s="85">
        <f t="shared" si="64"/>
        <v>1.0119693232419362</v>
      </c>
      <c r="FS37" s="236">
        <f t="shared" si="65"/>
        <v>2.8863200835687781E-3</v>
      </c>
      <c r="FT37" s="233"/>
    </row>
    <row r="38" spans="1:176" s="134" customFormat="1" x14ac:dyDescent="0.2">
      <c r="A38" s="2"/>
      <c r="B38" s="2" t="b">
        <v>0</v>
      </c>
      <c r="C38" s="2" t="s">
        <v>126</v>
      </c>
      <c r="D38" s="6">
        <v>43418.713923611103</v>
      </c>
      <c r="E38" s="4" t="s">
        <v>33</v>
      </c>
      <c r="F38" s="5" t="s">
        <v>154</v>
      </c>
      <c r="G38" s="2" t="s">
        <v>147</v>
      </c>
      <c r="H38" s="257">
        <v>1615.913</v>
      </c>
      <c r="I38" s="257">
        <v>9.9273457254320192</v>
      </c>
      <c r="J38" s="257">
        <f t="shared" si="2"/>
        <v>160.41727013220029</v>
      </c>
      <c r="K38" s="257">
        <f t="shared" si="3"/>
        <v>-1405.788</v>
      </c>
      <c r="L38" s="257">
        <f t="shared" si="4"/>
        <v>197.84414884785437</v>
      </c>
      <c r="M38" s="257">
        <f t="shared" si="5"/>
        <v>-1342.4657627212225</v>
      </c>
      <c r="N38" s="258">
        <f t="shared" si="6"/>
        <v>-188.97283683569438</v>
      </c>
      <c r="O38" s="257">
        <v>132.23992680609101</v>
      </c>
      <c r="P38" s="257"/>
      <c r="Q38" s="257"/>
      <c r="R38" s="257">
        <f t="shared" si="68"/>
        <v>-5.0747174821245276</v>
      </c>
      <c r="S38" s="257">
        <f t="shared" si="80"/>
        <v>-0.7144551594153068</v>
      </c>
      <c r="T38" s="257">
        <v>36693.408000000003</v>
      </c>
      <c r="U38" s="257">
        <v>2.7913912438650601</v>
      </c>
      <c r="V38" s="257">
        <f t="shared" si="7"/>
        <v>1024.2565779876816</v>
      </c>
      <c r="W38" s="257">
        <f t="shared" si="8"/>
        <v>-20667.187999999995</v>
      </c>
      <c r="X38" s="257">
        <f t="shared" si="9"/>
        <v>1268.0303614312827</v>
      </c>
      <c r="Y38" s="257">
        <f t="shared" si="10"/>
        <v>-19736.256321524219</v>
      </c>
      <c r="Z38" s="258">
        <f t="shared" si="11"/>
        <v>-1212.2739843382005</v>
      </c>
      <c r="AA38" s="257">
        <v>126.36943468141</v>
      </c>
      <c r="AB38" s="257"/>
      <c r="AC38" s="257"/>
      <c r="AD38" s="257">
        <f t="shared" si="69"/>
        <v>-5.7560243588206426</v>
      </c>
      <c r="AE38" s="257">
        <f t="shared" si="81"/>
        <v>-0.35384249134744317</v>
      </c>
      <c r="AF38" s="257">
        <v>5858872.5250000004</v>
      </c>
      <c r="AG38" s="257">
        <v>0.35637189332340202</v>
      </c>
      <c r="AH38" s="257">
        <f t="shared" si="12"/>
        <v>20879.374944747109</v>
      </c>
      <c r="AI38" s="257">
        <f t="shared" si="13"/>
        <v>-185287.68699999992</v>
      </c>
      <c r="AJ38" s="257">
        <f t="shared" si="14"/>
        <v>45185.295762129404</v>
      </c>
      <c r="AK38" s="257">
        <f t="shared" si="15"/>
        <v>-176941.5986274645</v>
      </c>
      <c r="AL38" s="258">
        <f t="shared" si="16"/>
        <v>-43153.042631656892</v>
      </c>
      <c r="AM38" s="257" t="s">
        <v>39</v>
      </c>
      <c r="AN38" s="257"/>
      <c r="AO38" s="257"/>
      <c r="AP38" s="257">
        <f t="shared" si="70"/>
        <v>-1.9921817495042051</v>
      </c>
      <c r="AQ38" s="257">
        <f t="shared" si="82"/>
        <v>-0.48588393908690147</v>
      </c>
      <c r="AR38" s="260">
        <v>44790.516000000003</v>
      </c>
      <c r="AS38" s="260">
        <v>1.7185467214163099</v>
      </c>
      <c r="AT38" s="260">
        <f t="shared" si="17"/>
        <v>769.74594422344785</v>
      </c>
      <c r="AU38" s="257">
        <f t="shared" si="0"/>
        <v>-5310.5299999999988</v>
      </c>
      <c r="AV38" s="257">
        <f t="shared" si="18"/>
        <v>1389.9351055147263</v>
      </c>
      <c r="AW38" s="257">
        <f t="shared" si="19"/>
        <v>-5325.9095646997621</v>
      </c>
      <c r="AX38" s="258">
        <f t="shared" si="1"/>
        <v>-1395.5510234455335</v>
      </c>
      <c r="AY38" s="260" t="s">
        <v>39</v>
      </c>
      <c r="AZ38" s="260"/>
      <c r="BA38" s="260"/>
      <c r="BB38" s="260">
        <f t="shared" si="71"/>
        <v>-9.9990792368199202E-2</v>
      </c>
      <c r="BC38" s="260">
        <f t="shared" si="83"/>
        <v>-2.6201798118176675E-2</v>
      </c>
      <c r="BD38" s="7">
        <v>16532.462</v>
      </c>
      <c r="BE38" s="86">
        <v>3.79792711519999</v>
      </c>
      <c r="BF38" s="86">
        <f t="shared" si="20"/>
        <v>627.89085710813458</v>
      </c>
      <c r="BG38" s="86">
        <f t="shared" si="21"/>
        <v>11851.52138</v>
      </c>
      <c r="BH38" s="86">
        <f t="shared" si="22"/>
        <v>643.28438264723172</v>
      </c>
      <c r="BI38" s="86">
        <f t="shared" si="23"/>
        <v>11885.843988073833</v>
      </c>
      <c r="BJ38" s="131">
        <f t="shared" si="66"/>
        <v>662.05248902986284</v>
      </c>
      <c r="BK38" s="86" t="s">
        <v>39</v>
      </c>
      <c r="BL38" s="86"/>
      <c r="BM38" s="86"/>
      <c r="BN38" s="86">
        <f t="shared" si="72"/>
        <v>0.51082361991034186</v>
      </c>
      <c r="BO38" s="86">
        <f t="shared" si="84"/>
        <v>2.8481106440384815E-2</v>
      </c>
      <c r="BP38" s="58">
        <v>334.38400000000001</v>
      </c>
      <c r="BQ38" s="58">
        <v>14.749087930166899</v>
      </c>
      <c r="BR38" s="58">
        <f t="shared" si="24"/>
        <v>49.318590184409281</v>
      </c>
      <c r="BS38" s="43">
        <f t="shared" si="25"/>
        <v>63.613920000000007</v>
      </c>
      <c r="BT38" s="43">
        <f t="shared" si="26"/>
        <v>73.224975658588875</v>
      </c>
      <c r="BU38" s="43">
        <f t="shared" si="27"/>
        <v>60.74849808967415</v>
      </c>
      <c r="BV38" s="133">
        <f t="shared" si="28"/>
        <v>69.926857254648752</v>
      </c>
      <c r="BW38" s="83" t="s">
        <v>39</v>
      </c>
      <c r="BX38" s="83"/>
      <c r="BY38" s="83"/>
      <c r="BZ38" s="83">
        <f t="shared" si="73"/>
        <v>4.6066609102588251E-4</v>
      </c>
      <c r="CA38" s="83">
        <f t="shared" si="85"/>
        <v>5.3026836339329915E-4</v>
      </c>
      <c r="CB38" s="22">
        <v>3413.2069999999999</v>
      </c>
      <c r="CC38" s="22">
        <v>9.0432545849521695</v>
      </c>
      <c r="CD38" s="86">
        <f t="shared" si="29"/>
        <v>308.66499852140839</v>
      </c>
      <c r="CE38" s="7">
        <f t="shared" si="30"/>
        <v>2551.5061399999995</v>
      </c>
      <c r="CF38" s="86">
        <f t="shared" si="31"/>
        <v>317.36977173198591</v>
      </c>
      <c r="CG38" s="86">
        <f t="shared" si="32"/>
        <v>2436.5762378985892</v>
      </c>
      <c r="CH38" s="131">
        <f t="shared" si="33"/>
        <v>303.15708348948351</v>
      </c>
      <c r="CI38" s="118" t="s">
        <v>39</v>
      </c>
      <c r="CJ38" s="22"/>
      <c r="CK38" s="22"/>
      <c r="CL38" s="7">
        <f t="shared" si="74"/>
        <v>7.8386830456137854E-2</v>
      </c>
      <c r="CM38" s="86">
        <f t="shared" si="86"/>
        <v>9.7547795286124003E-3</v>
      </c>
      <c r="CN38" s="57">
        <v>155088.049</v>
      </c>
      <c r="CO38" s="57">
        <v>1.2696344793882901</v>
      </c>
      <c r="CP38" s="57">
        <f t="shared" si="34"/>
        <v>1969.0513435146061</v>
      </c>
      <c r="CQ38" s="43">
        <f t="shared" si="35"/>
        <v>154311.31857999999</v>
      </c>
      <c r="CR38" s="43">
        <f t="shared" si="67"/>
        <v>1969.6086741217366</v>
      </c>
      <c r="CS38" s="43">
        <f t="shared" si="36"/>
        <v>147360.52804122475</v>
      </c>
      <c r="CT38" s="133">
        <f t="shared" si="37"/>
        <v>1929.135401230217</v>
      </c>
      <c r="CU38" s="84" t="s">
        <v>39</v>
      </c>
      <c r="CV38" s="84"/>
      <c r="CW38" s="84"/>
      <c r="CX38" s="84">
        <f t="shared" si="75"/>
        <v>1.0734147815534794</v>
      </c>
      <c r="CY38" s="84">
        <f t="shared" si="87"/>
        <v>1.4253036238502853E-2</v>
      </c>
      <c r="CZ38" s="7">
        <v>139.16200000000001</v>
      </c>
      <c r="DA38" s="7">
        <v>36.280593390395701</v>
      </c>
      <c r="DB38" s="86">
        <f t="shared" si="38"/>
        <v>50.488799373942463</v>
      </c>
      <c r="DC38" s="7">
        <f t="shared" si="39"/>
        <v>75.228820000000013</v>
      </c>
      <c r="DD38" s="86">
        <f t="shared" si="40"/>
        <v>51.299634950722201</v>
      </c>
      <c r="DE38" s="86">
        <f t="shared" si="41"/>
        <v>71.840217173512343</v>
      </c>
      <c r="DF38" s="131">
        <f t="shared" si="42"/>
        <v>48.989342910028746</v>
      </c>
      <c r="DG38" s="86" t="s">
        <v>39</v>
      </c>
      <c r="DH38" s="7"/>
      <c r="DI38" s="7"/>
      <c r="DJ38" s="7">
        <f t="shared" si="76"/>
        <v>4.858106208099457E-4</v>
      </c>
      <c r="DK38" s="86">
        <f t="shared" si="88"/>
        <v>3.3128661554830837E-4</v>
      </c>
      <c r="DL38" s="43">
        <v>15.016999999999999</v>
      </c>
      <c r="DM38" s="43">
        <v>118.643350860704</v>
      </c>
      <c r="DN38" s="43">
        <f t="shared" si="43"/>
        <v>17.816671998751922</v>
      </c>
      <c r="DO38" s="43">
        <f t="shared" si="44"/>
        <v>-0.52037999999999585</v>
      </c>
      <c r="DP38" s="43">
        <f t="shared" si="45"/>
        <v>41.541062036898424</v>
      </c>
      <c r="DQ38" s="43">
        <f t="shared" si="46"/>
        <v>-0.4969400319286153</v>
      </c>
      <c r="DR38" s="133">
        <f t="shared" si="47"/>
        <v>-39.669888751827152</v>
      </c>
      <c r="DS38" s="82" t="s">
        <v>39</v>
      </c>
      <c r="DT38" s="82"/>
      <c r="DU38" s="82"/>
      <c r="DV38" s="82">
        <f t="shared" si="77"/>
        <v>-5.9329039150980816E-6</v>
      </c>
      <c r="DW38" s="82">
        <f t="shared" si="89"/>
        <v>-4.7361376278419356E-4</v>
      </c>
      <c r="DX38" s="7">
        <v>1194.4159999999999</v>
      </c>
      <c r="DY38" s="7">
        <v>12.564320391275899</v>
      </c>
      <c r="DZ38" s="86">
        <f t="shared" si="48"/>
        <v>150.07025304466194</v>
      </c>
      <c r="EA38" s="7">
        <f t="shared" si="49"/>
        <v>717.82155999999986</v>
      </c>
      <c r="EB38" s="86">
        <f t="shared" si="50"/>
        <v>157.94123692963802</v>
      </c>
      <c r="EC38" s="86">
        <f t="shared" si="51"/>
        <v>685.48804516978214</v>
      </c>
      <c r="ED38" s="131">
        <f t="shared" si="52"/>
        <v>150.84012602206141</v>
      </c>
      <c r="EE38" s="86" t="s">
        <v>39</v>
      </c>
      <c r="EF38" s="7"/>
      <c r="EG38" s="7"/>
      <c r="EH38" s="7">
        <f t="shared" si="78"/>
        <v>1.768316897123132E-2</v>
      </c>
      <c r="EI38" s="86">
        <f t="shared" si="90"/>
        <v>3.8913402445437846E-3</v>
      </c>
      <c r="EJ38" s="82">
        <v>49.055</v>
      </c>
      <c r="EK38" s="43">
        <v>58.879052011803303</v>
      </c>
      <c r="EL38" s="43">
        <f t="shared" si="53"/>
        <v>28.883118964390111</v>
      </c>
      <c r="EM38" s="43">
        <f t="shared" si="54"/>
        <v>31.255160000000004</v>
      </c>
      <c r="EN38" s="43">
        <f t="shared" si="55"/>
        <v>30.039087122411985</v>
      </c>
      <c r="EO38" s="43">
        <f t="shared" si="56"/>
        <v>29.847304293658681</v>
      </c>
      <c r="EP38" s="133">
        <f t="shared" si="57"/>
        <v>28.68613957746286</v>
      </c>
      <c r="EQ38" s="82" t="s">
        <v>39</v>
      </c>
      <c r="ER38" s="82"/>
      <c r="ES38" s="82"/>
      <c r="ET38" s="82">
        <f t="shared" si="79"/>
        <v>3.9763004800845528E-4</v>
      </c>
      <c r="EU38" s="43">
        <f t="shared" si="91"/>
        <v>3.8216186570230965E-4</v>
      </c>
      <c r="EV38" s="7">
        <v>228026.82399999999</v>
      </c>
      <c r="EW38" s="7">
        <v>0.90832648405383698</v>
      </c>
      <c r="EX38" s="7">
        <v>103.899279019725</v>
      </c>
      <c r="EY38" s="82">
        <v>43991.561999999998</v>
      </c>
      <c r="EZ38" s="82">
        <v>1.7002540978902201</v>
      </c>
      <c r="FA38" s="82">
        <v>100.07953754384999</v>
      </c>
      <c r="FB38" s="7">
        <v>379766.03700000001</v>
      </c>
      <c r="FC38" s="7">
        <v>1.0838544001868</v>
      </c>
      <c r="FD38" s="7">
        <v>103.779016067322</v>
      </c>
      <c r="FE38" s="82">
        <v>72217.835999999996</v>
      </c>
      <c r="FF38" s="82">
        <v>2.6107701743297702</v>
      </c>
      <c r="FG38" s="82">
        <v>97.6714110580956</v>
      </c>
      <c r="FH38" s="211"/>
      <c r="FI38" s="216">
        <f t="shared" si="58"/>
        <v>103.8391475435235</v>
      </c>
      <c r="FJ38" s="43">
        <f t="shared" si="59"/>
        <v>6.0131476201497946E-2</v>
      </c>
      <c r="FK38" s="43">
        <f t="shared" si="60"/>
        <v>98.875474300972797</v>
      </c>
      <c r="FL38" s="217">
        <f t="shared" si="61"/>
        <v>1.2040632428771971</v>
      </c>
      <c r="FM38" s="226">
        <v>99.161822698257367</v>
      </c>
      <c r="FN38" s="217">
        <v>0.28273472873127381</v>
      </c>
      <c r="FO38" s="231"/>
      <c r="FP38" s="235">
        <f t="shared" si="62"/>
        <v>0.95495605505326731</v>
      </c>
      <c r="FQ38" s="85">
        <f t="shared" si="63"/>
        <v>2.7784034966824422E-3</v>
      </c>
      <c r="FR38" s="85">
        <f t="shared" si="64"/>
        <v>1.0028960508084435</v>
      </c>
      <c r="FS38" s="236">
        <f t="shared" si="65"/>
        <v>1.2543133587006943E-2</v>
      </c>
      <c r="FT38" s="233"/>
    </row>
    <row r="39" spans="1:176" s="134" customFormat="1" x14ac:dyDescent="0.2">
      <c r="A39" s="2"/>
      <c r="B39" s="2" t="b">
        <v>0</v>
      </c>
      <c r="C39" s="2" t="s">
        <v>84</v>
      </c>
      <c r="D39" s="6">
        <v>43418.721099536997</v>
      </c>
      <c r="E39" s="4" t="s">
        <v>33</v>
      </c>
      <c r="F39" s="5" t="s">
        <v>154</v>
      </c>
      <c r="G39" s="2" t="s">
        <v>14</v>
      </c>
      <c r="H39" s="257">
        <v>1564.838</v>
      </c>
      <c r="I39" s="257">
        <v>9.0735110471331506</v>
      </c>
      <c r="J39" s="257">
        <f t="shared" si="2"/>
        <v>141.98574879973745</v>
      </c>
      <c r="K39" s="257">
        <f t="shared" si="3"/>
        <v>-1456.8630000000001</v>
      </c>
      <c r="L39" s="257">
        <f t="shared" si="4"/>
        <v>183.21724683797314</v>
      </c>
      <c r="M39" s="257">
        <f t="shared" si="5"/>
        <v>-1394.1671279539476</v>
      </c>
      <c r="N39" s="258">
        <f t="shared" si="6"/>
        <v>-175.42221185566075</v>
      </c>
      <c r="O39" s="257">
        <v>132.28332039411001</v>
      </c>
      <c r="P39" s="257"/>
      <c r="Q39" s="257"/>
      <c r="R39" s="257">
        <f t="shared" si="68"/>
        <v>-5.2701562257274794</v>
      </c>
      <c r="S39" s="257">
        <f t="shared" si="80"/>
        <v>-0.66324962635835294</v>
      </c>
      <c r="T39" s="257">
        <v>34772.525000000001</v>
      </c>
      <c r="U39" s="257">
        <v>2.5296024859561999</v>
      </c>
      <c r="V39" s="257">
        <f t="shared" si="7"/>
        <v>879.60665682974115</v>
      </c>
      <c r="W39" s="257">
        <f t="shared" si="8"/>
        <v>-22588.070999999996</v>
      </c>
      <c r="X39" s="257">
        <f t="shared" si="9"/>
        <v>1154.3428133356692</v>
      </c>
      <c r="Y39" s="257">
        <f t="shared" si="10"/>
        <v>-21615.996886522513</v>
      </c>
      <c r="Z39" s="258">
        <f t="shared" si="11"/>
        <v>-1108.0835934674224</v>
      </c>
      <c r="AA39" s="257">
        <v>126.462899065581</v>
      </c>
      <c r="AB39" s="257"/>
      <c r="AC39" s="257"/>
      <c r="AD39" s="257">
        <f t="shared" si="69"/>
        <v>-6.3042454755373631</v>
      </c>
      <c r="AE39" s="257">
        <f t="shared" si="81"/>
        <v>-0.32354496546858219</v>
      </c>
      <c r="AF39" s="257">
        <v>5774224.9589999998</v>
      </c>
      <c r="AG39" s="257">
        <v>0.54851355124520396</v>
      </c>
      <c r="AH39" s="257">
        <f t="shared" si="12"/>
        <v>31672.406379497821</v>
      </c>
      <c r="AI39" s="257">
        <f t="shared" si="13"/>
        <v>-269935.25300000049</v>
      </c>
      <c r="AJ39" s="257">
        <f t="shared" si="14"/>
        <v>51077.431228438167</v>
      </c>
      <c r="AK39" s="257">
        <f t="shared" si="15"/>
        <v>-258318.6314763522</v>
      </c>
      <c r="AL39" s="258">
        <f t="shared" si="16"/>
        <v>-48890.368532381617</v>
      </c>
      <c r="AM39" s="257" t="s">
        <v>39</v>
      </c>
      <c r="AN39" s="257"/>
      <c r="AO39" s="257"/>
      <c r="AP39" s="257">
        <f t="shared" si="70"/>
        <v>-2.9084040563438966</v>
      </c>
      <c r="AQ39" s="257">
        <f t="shared" si="82"/>
        <v>-0.55050216888598369</v>
      </c>
      <c r="AR39" s="260">
        <v>23243.495999999999</v>
      </c>
      <c r="AS39" s="260">
        <v>3.3925216427792302</v>
      </c>
      <c r="AT39" s="260">
        <f t="shared" si="17"/>
        <v>788.54063233852469</v>
      </c>
      <c r="AU39" s="257">
        <f t="shared" si="0"/>
        <v>-26857.550000000003</v>
      </c>
      <c r="AV39" s="257">
        <f t="shared" si="18"/>
        <v>1400.4310435514583</v>
      </c>
      <c r="AW39" s="257">
        <f t="shared" si="19"/>
        <v>-27273.732647218989</v>
      </c>
      <c r="AX39" s="258">
        <f t="shared" si="1"/>
        <v>-1428.874696583785</v>
      </c>
      <c r="AY39" s="260" t="s">
        <v>39</v>
      </c>
      <c r="AZ39" s="260"/>
      <c r="BA39" s="260"/>
      <c r="BB39" s="260">
        <f t="shared" si="71"/>
        <v>-0.51204814973000501</v>
      </c>
      <c r="BC39" s="260">
        <f t="shared" si="83"/>
        <v>-2.6855856774247629E-2</v>
      </c>
      <c r="BD39" s="7">
        <v>8750.1139999999996</v>
      </c>
      <c r="BE39" s="86">
        <v>3.9517220531427499</v>
      </c>
      <c r="BF39" s="86">
        <f t="shared" si="20"/>
        <v>345.78018461313115</v>
      </c>
      <c r="BG39" s="86">
        <f t="shared" si="21"/>
        <v>4069.1733800000002</v>
      </c>
      <c r="BH39" s="86">
        <f t="shared" si="22"/>
        <v>373.00375948364541</v>
      </c>
      <c r="BI39" s="86">
        <f t="shared" si="23"/>
        <v>4132.2289956194973</v>
      </c>
      <c r="BJ39" s="131">
        <f t="shared" si="66"/>
        <v>379.36584179407407</v>
      </c>
      <c r="BK39" s="86" t="s">
        <v>39</v>
      </c>
      <c r="BL39" s="86"/>
      <c r="BM39" s="86"/>
      <c r="BN39" s="86">
        <f t="shared" si="72"/>
        <v>0.17759278819062649</v>
      </c>
      <c r="BO39" s="86">
        <f t="shared" si="84"/>
        <v>1.6310044867048783E-2</v>
      </c>
      <c r="BP39" s="58">
        <v>321.37</v>
      </c>
      <c r="BQ39" s="58">
        <v>17.953013620045201</v>
      </c>
      <c r="BR39" s="58">
        <f t="shared" si="24"/>
        <v>57.695599870739265</v>
      </c>
      <c r="BS39" s="43">
        <f t="shared" si="25"/>
        <v>50.599919999999997</v>
      </c>
      <c r="BT39" s="43">
        <f t="shared" si="26"/>
        <v>79.109771626946753</v>
      </c>
      <c r="BU39" s="43">
        <f t="shared" si="27"/>
        <v>48.422360332508624</v>
      </c>
      <c r="BV39" s="133">
        <f t="shared" si="28"/>
        <v>75.705545583317502</v>
      </c>
      <c r="BW39" s="83" t="s">
        <v>39</v>
      </c>
      <c r="BX39" s="83"/>
      <c r="BY39" s="83"/>
      <c r="BZ39" s="83">
        <f t="shared" si="73"/>
        <v>3.6719491269883919E-4</v>
      </c>
      <c r="CA39" s="83">
        <f t="shared" si="85"/>
        <v>5.7408862229494403E-4</v>
      </c>
      <c r="CB39" s="22">
        <v>3271.0250000000001</v>
      </c>
      <c r="CC39" s="22">
        <v>8.1457448800255108</v>
      </c>
      <c r="CD39" s="86">
        <f t="shared" si="29"/>
        <v>266.44935146185452</v>
      </c>
      <c r="CE39" s="7">
        <f t="shared" si="30"/>
        <v>2409.3241399999997</v>
      </c>
      <c r="CF39" s="86">
        <f t="shared" si="31"/>
        <v>276.48643292471814</v>
      </c>
      <c r="CG39" s="86">
        <f t="shared" si="32"/>
        <v>2305.6392513049714</v>
      </c>
      <c r="CH39" s="131">
        <f t="shared" si="33"/>
        <v>264.75042623156639</v>
      </c>
      <c r="CI39" s="118" t="s">
        <v>39</v>
      </c>
      <c r="CJ39" s="22"/>
      <c r="CK39" s="22"/>
      <c r="CL39" s="7">
        <f t="shared" si="74"/>
        <v>7.4174470830812356E-2</v>
      </c>
      <c r="CM39" s="86">
        <f t="shared" si="86"/>
        <v>8.5192523215251916E-3</v>
      </c>
      <c r="CN39" s="57">
        <v>114567.73699999999</v>
      </c>
      <c r="CO39" s="57">
        <v>1.64949870844687</v>
      </c>
      <c r="CP39" s="57">
        <f t="shared" si="34"/>
        <v>1889.7933421118066</v>
      </c>
      <c r="CQ39" s="43">
        <f t="shared" si="35"/>
        <v>113791.00657999999</v>
      </c>
      <c r="CR39" s="43">
        <f t="shared" si="67"/>
        <v>1890.374040148939</v>
      </c>
      <c r="CS39" s="43">
        <f t="shared" si="36"/>
        <v>108894.02835450371</v>
      </c>
      <c r="CT39" s="133">
        <f t="shared" si="37"/>
        <v>1861.3126813822657</v>
      </c>
      <c r="CU39" s="84" t="s">
        <v>39</v>
      </c>
      <c r="CV39" s="84"/>
      <c r="CW39" s="84"/>
      <c r="CX39" s="84">
        <f t="shared" si="75"/>
        <v>0.79321417487000268</v>
      </c>
      <c r="CY39" s="84">
        <f t="shared" si="87"/>
        <v>1.3672226525737156E-2</v>
      </c>
      <c r="CZ39" s="7">
        <v>97.108999999999995</v>
      </c>
      <c r="DA39" s="7">
        <v>27.938555892029498</v>
      </c>
      <c r="DB39" s="86">
        <f t="shared" si="38"/>
        <v>27.130852241190926</v>
      </c>
      <c r="DC39" s="7">
        <f t="shared" si="39"/>
        <v>33.175819999999995</v>
      </c>
      <c r="DD39" s="86">
        <f t="shared" si="40"/>
        <v>28.61148068850126</v>
      </c>
      <c r="DE39" s="86">
        <f t="shared" si="41"/>
        <v>31.748103759184719</v>
      </c>
      <c r="DF39" s="131">
        <f t="shared" si="42"/>
        <v>27.380487990191682</v>
      </c>
      <c r="DG39" s="86" t="s">
        <v>39</v>
      </c>
      <c r="DH39" s="7"/>
      <c r="DI39" s="7"/>
      <c r="DJ39" s="7">
        <f t="shared" si="76"/>
        <v>2.1469264158175186E-4</v>
      </c>
      <c r="DK39" s="86">
        <f t="shared" si="88"/>
        <v>1.8515795276918953E-4</v>
      </c>
      <c r="DL39" s="43">
        <v>5.0049999999999999</v>
      </c>
      <c r="DM39" s="43">
        <v>141.42135623730999</v>
      </c>
      <c r="DN39" s="43">
        <f t="shared" si="43"/>
        <v>7.0781388796773657</v>
      </c>
      <c r="DO39" s="43">
        <f t="shared" si="44"/>
        <v>-10.532379999999996</v>
      </c>
      <c r="DP39" s="43">
        <f t="shared" si="45"/>
        <v>38.188035875681443</v>
      </c>
      <c r="DQ39" s="43">
        <f t="shared" si="46"/>
        <v>-10.079120668943883</v>
      </c>
      <c r="DR39" s="133">
        <f t="shared" si="47"/>
        <v>-36.544642202567651</v>
      </c>
      <c r="DS39" s="82" t="s">
        <v>39</v>
      </c>
      <c r="DT39" s="82"/>
      <c r="DU39" s="82"/>
      <c r="DV39" s="82">
        <f t="shared" si="77"/>
        <v>-1.2033334131976938E-4</v>
      </c>
      <c r="DW39" s="82">
        <f t="shared" si="89"/>
        <v>-4.3630194217754984E-4</v>
      </c>
      <c r="DX39" s="7">
        <v>850.995</v>
      </c>
      <c r="DY39" s="7">
        <v>15.087120843409201</v>
      </c>
      <c r="DZ39" s="86">
        <f t="shared" si="48"/>
        <v>128.39064402137015</v>
      </c>
      <c r="EA39" s="7">
        <f t="shared" si="49"/>
        <v>374.40055999999998</v>
      </c>
      <c r="EB39" s="86">
        <f t="shared" si="50"/>
        <v>137.50822137675036</v>
      </c>
      <c r="EC39" s="86">
        <f t="shared" si="51"/>
        <v>358.28829027818648</v>
      </c>
      <c r="ED39" s="131">
        <f t="shared" si="52"/>
        <v>131.5984708997874</v>
      </c>
      <c r="EE39" s="86" t="s">
        <v>39</v>
      </c>
      <c r="EF39" s="7"/>
      <c r="EG39" s="7"/>
      <c r="EH39" s="7">
        <f t="shared" si="78"/>
        <v>9.2425716568602205E-3</v>
      </c>
      <c r="EI39" s="86">
        <f t="shared" si="90"/>
        <v>3.3948374916437118E-3</v>
      </c>
      <c r="EJ39" s="82">
        <v>54.061999999999998</v>
      </c>
      <c r="EK39" s="43">
        <v>64.272708605845494</v>
      </c>
      <c r="EL39" s="43">
        <f t="shared" si="53"/>
        <v>34.747111726492193</v>
      </c>
      <c r="EM39" s="43">
        <f t="shared" si="54"/>
        <v>36.262160000000002</v>
      </c>
      <c r="EN39" s="43">
        <f t="shared" si="55"/>
        <v>35.713778396720741</v>
      </c>
      <c r="EO39" s="43">
        <f t="shared" si="56"/>
        <v>34.701623598517173</v>
      </c>
      <c r="EP39" s="133">
        <f t="shared" si="57"/>
        <v>34.177126651262384</v>
      </c>
      <c r="EQ39" s="82" t="s">
        <v>39</v>
      </c>
      <c r="ER39" s="82"/>
      <c r="ES39" s="82"/>
      <c r="ET39" s="82">
        <f t="shared" si="79"/>
        <v>4.6229998266146002E-4</v>
      </c>
      <c r="EU39" s="43">
        <f t="shared" si="91"/>
        <v>4.5531371646448507E-4</v>
      </c>
      <c r="EV39" s="7">
        <v>222310.622</v>
      </c>
      <c r="EW39" s="7">
        <v>0.74521905475817496</v>
      </c>
      <c r="EX39" s="7">
        <v>101.294720239697</v>
      </c>
      <c r="EY39" s="82">
        <v>42017.105000000003</v>
      </c>
      <c r="EZ39" s="82">
        <v>2.5598027978633602</v>
      </c>
      <c r="FA39" s="82">
        <v>95.587704690535702</v>
      </c>
      <c r="FB39" s="7">
        <v>368598.61</v>
      </c>
      <c r="FC39" s="7">
        <v>0.64903268818360804</v>
      </c>
      <c r="FD39" s="7">
        <v>100.72728296549199</v>
      </c>
      <c r="FE39" s="82">
        <v>70087.502999999997</v>
      </c>
      <c r="FF39" s="82">
        <v>1.20999334299867</v>
      </c>
      <c r="FG39" s="82">
        <v>94.790230429343097</v>
      </c>
      <c r="FH39" s="211"/>
      <c r="FI39" s="216">
        <f t="shared" si="58"/>
        <v>101.01100160259449</v>
      </c>
      <c r="FJ39" s="43">
        <f t="shared" si="59"/>
        <v>0.28371863710250267</v>
      </c>
      <c r="FK39" s="43">
        <f t="shared" si="60"/>
        <v>95.1889675599394</v>
      </c>
      <c r="FL39" s="217">
        <f t="shared" si="61"/>
        <v>0.39873713059630234</v>
      </c>
      <c r="FM39" s="226">
        <v>96.664008898599775</v>
      </c>
      <c r="FN39" s="217">
        <v>0.27841945325576689</v>
      </c>
      <c r="FO39" s="231"/>
      <c r="FP39" s="235">
        <f t="shared" si="62"/>
        <v>0.95696515592334186</v>
      </c>
      <c r="FQ39" s="85">
        <f t="shared" si="63"/>
        <v>3.8499641412838392E-3</v>
      </c>
      <c r="FR39" s="85">
        <f t="shared" si="64"/>
        <v>1.015495927484785</v>
      </c>
      <c r="FS39" s="236">
        <f t="shared" si="65"/>
        <v>5.1623666351941913E-3</v>
      </c>
      <c r="FT39" s="233"/>
    </row>
    <row r="40" spans="1:176" s="137" customFormat="1" x14ac:dyDescent="0.2">
      <c r="A40" s="13"/>
      <c r="B40" s="13" t="b">
        <v>0</v>
      </c>
      <c r="C40" s="13" t="s">
        <v>66</v>
      </c>
      <c r="D40" s="14">
        <v>43418.735428240703</v>
      </c>
      <c r="E40" s="15" t="s">
        <v>33</v>
      </c>
      <c r="F40" s="16" t="s">
        <v>154</v>
      </c>
      <c r="G40" s="13" t="s">
        <v>140</v>
      </c>
      <c r="H40" s="257">
        <v>3021.701</v>
      </c>
      <c r="I40" s="257">
        <v>3.8321309170434801</v>
      </c>
      <c r="J40" s="257">
        <f t="shared" si="2"/>
        <v>115.79553824161202</v>
      </c>
      <c r="K40" s="257">
        <f t="shared" si="3"/>
        <v>0</v>
      </c>
      <c r="L40" s="257">
        <f t="shared" si="4"/>
        <v>163.75962064358009</v>
      </c>
      <c r="M40" s="257">
        <f t="shared" si="5"/>
        <v>0</v>
      </c>
      <c r="N40" s="258" t="e">
        <f t="shared" si="6"/>
        <v>#DIV/0!</v>
      </c>
      <c r="O40" s="257">
        <v>131.045561944349</v>
      </c>
      <c r="P40" s="257"/>
      <c r="Q40" s="257"/>
      <c r="R40" s="257">
        <f t="shared" si="68"/>
        <v>0</v>
      </c>
      <c r="S40" s="257" t="e">
        <f t="shared" si="80"/>
        <v>#DIV/0!</v>
      </c>
      <c r="T40" s="257">
        <v>57360.595999999998</v>
      </c>
      <c r="U40" s="257">
        <v>1.3032097895650501</v>
      </c>
      <c r="V40" s="257">
        <f t="shared" si="7"/>
        <v>747.52890242485853</v>
      </c>
      <c r="W40" s="257">
        <f t="shared" si="8"/>
        <v>0</v>
      </c>
      <c r="X40" s="257">
        <f t="shared" si="9"/>
        <v>1057.1655120751088</v>
      </c>
      <c r="Y40" s="257">
        <f t="shared" si="10"/>
        <v>0</v>
      </c>
      <c r="Z40" s="258" t="e">
        <f t="shared" si="11"/>
        <v>#DIV/0!</v>
      </c>
      <c r="AA40" s="257">
        <v>125.363831529647</v>
      </c>
      <c r="AB40" s="257"/>
      <c r="AC40" s="257"/>
      <c r="AD40" s="257">
        <f t="shared" si="69"/>
        <v>0</v>
      </c>
      <c r="AE40" s="257" t="e">
        <f t="shared" si="81"/>
        <v>#DIV/0!</v>
      </c>
      <c r="AF40" s="257">
        <v>6521991.3550000004</v>
      </c>
      <c r="AG40" s="257">
        <v>0.768402201859962</v>
      </c>
      <c r="AH40" s="257">
        <f t="shared" si="12"/>
        <v>50115.125176936373</v>
      </c>
      <c r="AI40" s="257">
        <f t="shared" si="13"/>
        <v>477831.14300000016</v>
      </c>
      <c r="AJ40" s="257">
        <f t="shared" si="14"/>
        <v>64166.100290790448</v>
      </c>
      <c r="AK40" s="257">
        <f t="shared" si="15"/>
        <v>0</v>
      </c>
      <c r="AL40" s="258" t="e">
        <f t="shared" si="16"/>
        <v>#DIV/0!</v>
      </c>
      <c r="AM40" s="257" t="s">
        <v>39</v>
      </c>
      <c r="AN40" s="257"/>
      <c r="AO40" s="257"/>
      <c r="AP40" s="257">
        <f t="shared" si="70"/>
        <v>0</v>
      </c>
      <c r="AQ40" s="257" t="e">
        <f t="shared" si="82"/>
        <v>#DIV/0!</v>
      </c>
      <c r="AR40" s="260">
        <v>153807.818</v>
      </c>
      <c r="AS40" s="260">
        <v>1.4763456889828599</v>
      </c>
      <c r="AT40" s="260">
        <f t="shared" si="17"/>
        <v>2270.7350903616034</v>
      </c>
      <c r="AU40" s="257">
        <f t="shared" si="0"/>
        <v>103706.772</v>
      </c>
      <c r="AV40" s="257">
        <f t="shared" si="18"/>
        <v>2548.656239961228</v>
      </c>
      <c r="AW40" s="257">
        <f t="shared" si="19"/>
        <v>0</v>
      </c>
      <c r="AX40" s="258" t="e">
        <f t="shared" si="1"/>
        <v>#DIV/0!</v>
      </c>
      <c r="AY40" s="260">
        <v>0.99764592046464495</v>
      </c>
      <c r="AZ40" s="260"/>
      <c r="BA40" s="260"/>
      <c r="BB40" s="260">
        <f t="shared" si="71"/>
        <v>0</v>
      </c>
      <c r="BC40" s="260" t="e">
        <f t="shared" si="83"/>
        <v>#DIV/0!</v>
      </c>
      <c r="BD40" s="17">
        <v>55473.483</v>
      </c>
      <c r="BE40" s="17">
        <v>2.6328289559849498</v>
      </c>
      <c r="BF40" s="17">
        <f t="shared" si="20"/>
        <v>1460.5219233173887</v>
      </c>
      <c r="BG40" s="17">
        <f t="shared" si="21"/>
        <v>50792.542379999999</v>
      </c>
      <c r="BH40" s="17">
        <f t="shared" si="22"/>
        <v>1467.2055605839853</v>
      </c>
      <c r="BI40" s="17">
        <f t="shared" si="23"/>
        <v>0</v>
      </c>
      <c r="BJ40" s="136" t="e">
        <f t="shared" si="66"/>
        <v>#DIV/0!</v>
      </c>
      <c r="BK40" s="17">
        <v>0.83891806156944804</v>
      </c>
      <c r="BL40" s="17"/>
      <c r="BM40" s="17"/>
      <c r="BN40" s="17">
        <f t="shared" si="72"/>
        <v>0</v>
      </c>
      <c r="BO40" s="17" t="e">
        <f t="shared" si="84"/>
        <v>#DIV/0!</v>
      </c>
      <c r="BP40" s="19">
        <v>468.53699999999998</v>
      </c>
      <c r="BQ40" s="19">
        <v>19.989482107509598</v>
      </c>
      <c r="BR40" s="19">
        <f t="shared" si="24"/>
        <v>93.658119782062244</v>
      </c>
      <c r="BS40" s="17">
        <f t="shared" si="25"/>
        <v>197.76691999999997</v>
      </c>
      <c r="BT40" s="17">
        <f t="shared" si="26"/>
        <v>108.17308872142988</v>
      </c>
      <c r="BU40" s="17">
        <f t="shared" si="27"/>
        <v>0</v>
      </c>
      <c r="BV40" s="136" t="e">
        <f t="shared" si="28"/>
        <v>#DIV/0!</v>
      </c>
      <c r="BW40" s="19" t="s">
        <v>39</v>
      </c>
      <c r="BX40" s="19"/>
      <c r="BY40" s="19"/>
      <c r="BZ40" s="19">
        <f t="shared" si="73"/>
        <v>0</v>
      </c>
      <c r="CA40" s="19" t="e">
        <f t="shared" si="85"/>
        <v>#DIV/0!</v>
      </c>
      <c r="CB40" s="24">
        <v>1563.835</v>
      </c>
      <c r="CC40" s="24">
        <v>8.5668552988732305</v>
      </c>
      <c r="CD40" s="17">
        <f t="shared" si="29"/>
        <v>133.97148156313418</v>
      </c>
      <c r="CE40" s="17">
        <f t="shared" si="30"/>
        <v>702.13413999999977</v>
      </c>
      <c r="CF40" s="17">
        <f t="shared" si="31"/>
        <v>152.96355307462292</v>
      </c>
      <c r="CG40" s="17">
        <f t="shared" si="32"/>
        <v>0</v>
      </c>
      <c r="CH40" s="136" t="e">
        <f t="shared" si="33"/>
        <v>#DIV/0!</v>
      </c>
      <c r="CI40" s="24" t="s">
        <v>39</v>
      </c>
      <c r="CJ40" s="24"/>
      <c r="CK40" s="24"/>
      <c r="CL40" s="17">
        <f t="shared" si="74"/>
        <v>0</v>
      </c>
      <c r="CM40" s="17" t="e">
        <f t="shared" si="86"/>
        <v>#DIV/0!</v>
      </c>
      <c r="CN40" s="27">
        <v>3398.2150000000001</v>
      </c>
      <c r="CO40" s="27">
        <v>7.7256593930773603</v>
      </c>
      <c r="CP40" s="27">
        <f t="shared" si="34"/>
        <v>262.53451634446384</v>
      </c>
      <c r="CQ40" s="17">
        <f t="shared" si="35"/>
        <v>2621.4845800000003</v>
      </c>
      <c r="CR40" s="17">
        <f t="shared" si="67"/>
        <v>266.68241046445382</v>
      </c>
      <c r="CS40" s="17">
        <f t="shared" si="36"/>
        <v>0</v>
      </c>
      <c r="CT40" s="136" t="e">
        <f t="shared" si="37"/>
        <v>#DIV/0!</v>
      </c>
      <c r="CU40" s="27" t="s">
        <v>39</v>
      </c>
      <c r="CV40" s="27"/>
      <c r="CW40" s="27"/>
      <c r="CX40" s="27">
        <f t="shared" si="75"/>
        <v>0</v>
      </c>
      <c r="CY40" s="27" t="e">
        <f t="shared" si="87"/>
        <v>#DIV/0!</v>
      </c>
      <c r="CZ40" s="17">
        <v>211.24100000000001</v>
      </c>
      <c r="DA40" s="17">
        <v>14.2098439468588</v>
      </c>
      <c r="DB40" s="17">
        <f t="shared" si="38"/>
        <v>30.017016451783999</v>
      </c>
      <c r="DC40" s="17">
        <f t="shared" si="39"/>
        <v>147.30782000000002</v>
      </c>
      <c r="DD40" s="17">
        <f t="shared" si="40"/>
        <v>31.361679810268729</v>
      </c>
      <c r="DE40" s="17">
        <f t="shared" si="41"/>
        <v>0</v>
      </c>
      <c r="DF40" s="136" t="e">
        <f t="shared" si="42"/>
        <v>#DIV/0!</v>
      </c>
      <c r="DG40" s="17" t="s">
        <v>39</v>
      </c>
      <c r="DH40" s="17"/>
      <c r="DI40" s="17"/>
      <c r="DJ40" s="17">
        <f t="shared" si="76"/>
        <v>0</v>
      </c>
      <c r="DK40" s="17" t="e">
        <f t="shared" si="88"/>
        <v>#DIV/0!</v>
      </c>
      <c r="DL40" s="17">
        <v>4.0039999999999996</v>
      </c>
      <c r="DM40" s="17">
        <v>241.52294576982399</v>
      </c>
      <c r="DN40" s="17">
        <f t="shared" si="43"/>
        <v>9.6705787486237504</v>
      </c>
      <c r="DO40" s="17">
        <f t="shared" si="44"/>
        <v>-11.533379999999996</v>
      </c>
      <c r="DP40" s="17">
        <f t="shared" si="45"/>
        <v>38.752369313058345</v>
      </c>
      <c r="DQ40" s="17">
        <f t="shared" si="46"/>
        <v>0</v>
      </c>
      <c r="DR40" s="136" t="e">
        <f t="shared" si="47"/>
        <v>#DIV/0!</v>
      </c>
      <c r="DS40" s="17" t="s">
        <v>39</v>
      </c>
      <c r="DT40" s="17"/>
      <c r="DU40" s="17"/>
      <c r="DV40" s="17">
        <f t="shared" si="77"/>
        <v>0</v>
      </c>
      <c r="DW40" s="17" t="e">
        <f t="shared" si="89"/>
        <v>#DIV/0!</v>
      </c>
      <c r="DX40" s="17">
        <v>1879.259</v>
      </c>
      <c r="DY40" s="17">
        <v>10.331157890592699</v>
      </c>
      <c r="DZ40" s="17">
        <f t="shared" si="48"/>
        <v>194.14921446317345</v>
      </c>
      <c r="EA40" s="17">
        <f t="shared" si="49"/>
        <v>1402.6645599999999</v>
      </c>
      <c r="EB40" s="17">
        <f t="shared" si="50"/>
        <v>200.29545913635314</v>
      </c>
      <c r="EC40" s="17">
        <f t="shared" si="51"/>
        <v>0</v>
      </c>
      <c r="ED40" s="136" t="e">
        <f t="shared" si="52"/>
        <v>#DIV/0!</v>
      </c>
      <c r="EE40" s="17" t="s">
        <v>39</v>
      </c>
      <c r="EF40" s="17"/>
      <c r="EG40" s="17"/>
      <c r="EH40" s="17">
        <f t="shared" si="78"/>
        <v>0</v>
      </c>
      <c r="EI40" s="17" t="e">
        <f t="shared" si="90"/>
        <v>#DIV/0!</v>
      </c>
      <c r="EJ40" s="17">
        <v>27.03</v>
      </c>
      <c r="EK40" s="17">
        <v>46.365648288210203</v>
      </c>
      <c r="EL40" s="17">
        <f t="shared" si="53"/>
        <v>12.532634732303219</v>
      </c>
      <c r="EM40" s="17">
        <f t="shared" si="54"/>
        <v>9.230160000000005</v>
      </c>
      <c r="EN40" s="17">
        <f t="shared" si="55"/>
        <v>15.005969724415639</v>
      </c>
      <c r="EO40" s="17">
        <f t="shared" si="56"/>
        <v>0</v>
      </c>
      <c r="EP40" s="136" t="e">
        <f t="shared" si="57"/>
        <v>#DIV/0!</v>
      </c>
      <c r="EQ40" s="17" t="s">
        <v>39</v>
      </c>
      <c r="ER40" s="17"/>
      <c r="ES40" s="17"/>
      <c r="ET40" s="17">
        <f t="shared" si="79"/>
        <v>0</v>
      </c>
      <c r="EU40" s="17" t="e">
        <f t="shared" si="91"/>
        <v>#DIV/0!</v>
      </c>
      <c r="EV40" s="17">
        <v>495619.34499999997</v>
      </c>
      <c r="EW40" s="17">
        <v>0.95507956268968497</v>
      </c>
      <c r="EX40" s="17">
        <v>225.82646949346801</v>
      </c>
      <c r="EY40" s="17">
        <v>95672.047000000006</v>
      </c>
      <c r="EZ40" s="17">
        <v>1.04153421535136</v>
      </c>
      <c r="FA40" s="17">
        <v>217.65115363790699</v>
      </c>
      <c r="FB40" s="17">
        <v>821706.44200000004</v>
      </c>
      <c r="FC40" s="17">
        <v>1.06886166527251</v>
      </c>
      <c r="FD40" s="17">
        <v>224.54847916518699</v>
      </c>
      <c r="FE40" s="17">
        <v>160420.30300000001</v>
      </c>
      <c r="FF40" s="17">
        <v>1.0350223303643999</v>
      </c>
      <c r="FG40" s="17">
        <v>216.96132457329901</v>
      </c>
      <c r="FH40" s="212"/>
      <c r="FI40" s="218">
        <f t="shared" si="58"/>
        <v>225.1874743293275</v>
      </c>
      <c r="FJ40" s="17">
        <f t="shared" si="59"/>
        <v>0.6389951641405105</v>
      </c>
      <c r="FK40" s="17">
        <f t="shared" si="60"/>
        <v>217.306239105603</v>
      </c>
      <c r="FL40" s="219">
        <f t="shared" si="61"/>
        <v>0.34491453230398861</v>
      </c>
      <c r="FM40" s="227"/>
      <c r="FN40" s="219"/>
      <c r="FO40" s="232"/>
      <c r="FP40" s="218">
        <f t="shared" si="62"/>
        <v>0</v>
      </c>
      <c r="FQ40" s="17" t="e">
        <f t="shared" si="63"/>
        <v>#DIV/0!</v>
      </c>
      <c r="FR40" s="17">
        <f t="shared" si="64"/>
        <v>0</v>
      </c>
      <c r="FS40" s="237" t="e">
        <f t="shared" si="65"/>
        <v>#DIV/0!</v>
      </c>
      <c r="FT40" s="234"/>
    </row>
    <row r="41" spans="1:176" s="134" customFormat="1" x14ac:dyDescent="0.2">
      <c r="A41" s="2"/>
      <c r="B41" s="2" t="b">
        <v>0</v>
      </c>
      <c r="C41" s="2" t="s">
        <v>37</v>
      </c>
      <c r="D41" s="6">
        <v>43418.746203703697</v>
      </c>
      <c r="E41" s="4" t="s">
        <v>33</v>
      </c>
      <c r="F41" s="5" t="s">
        <v>154</v>
      </c>
      <c r="G41" s="2" t="s">
        <v>332</v>
      </c>
      <c r="H41" s="257">
        <v>1423.6690000000001</v>
      </c>
      <c r="I41" s="257">
        <v>8.6813762514503896</v>
      </c>
      <c r="J41" s="257">
        <f t="shared" si="2"/>
        <v>123.59406246526126</v>
      </c>
      <c r="K41" s="257">
        <f t="shared" si="3"/>
        <v>-1598.0319999999999</v>
      </c>
      <c r="L41" s="257">
        <f t="shared" si="4"/>
        <v>169.36380650343077</v>
      </c>
      <c r="M41" s="257">
        <f t="shared" si="5"/>
        <v>0</v>
      </c>
      <c r="N41" s="258" t="e">
        <f t="shared" si="6"/>
        <v>#DIV/0!</v>
      </c>
      <c r="O41" s="257">
        <v>132.40325831730101</v>
      </c>
      <c r="P41" s="257"/>
      <c r="Q41" s="257"/>
      <c r="R41" s="257">
        <f t="shared" si="68"/>
        <v>0</v>
      </c>
      <c r="S41" s="257" t="e">
        <f t="shared" si="80"/>
        <v>#DIV/0!</v>
      </c>
      <c r="T41" s="257">
        <v>33515.701999999997</v>
      </c>
      <c r="U41" s="257">
        <v>2.0407539429478398</v>
      </c>
      <c r="V41" s="257">
        <f t="shared" si="7"/>
        <v>683.97301007164799</v>
      </c>
      <c r="W41" s="257">
        <f t="shared" si="8"/>
        <v>-23844.894</v>
      </c>
      <c r="X41" s="257">
        <f t="shared" si="9"/>
        <v>1013.2218604367872</v>
      </c>
      <c r="Y41" s="257">
        <f t="shared" si="10"/>
        <v>0</v>
      </c>
      <c r="Z41" s="258" t="e">
        <f t="shared" si="11"/>
        <v>#DIV/0!</v>
      </c>
      <c r="AA41" s="257">
        <v>126.524052289232</v>
      </c>
      <c r="AB41" s="257"/>
      <c r="AC41" s="257"/>
      <c r="AD41" s="257">
        <f t="shared" si="69"/>
        <v>0</v>
      </c>
      <c r="AE41" s="257" t="e">
        <f t="shared" si="81"/>
        <v>#DIV/0!</v>
      </c>
      <c r="AF41" s="257">
        <v>6044160.2120000003</v>
      </c>
      <c r="AG41" s="257">
        <v>0.66298653641040195</v>
      </c>
      <c r="AH41" s="257">
        <f t="shared" si="12"/>
        <v>40071.968444634411</v>
      </c>
      <c r="AI41" s="257">
        <f t="shared" si="13"/>
        <v>0</v>
      </c>
      <c r="AJ41" s="257">
        <f t="shared" si="14"/>
        <v>56670.321245388681</v>
      </c>
      <c r="AK41" s="257">
        <f t="shared" si="15"/>
        <v>0</v>
      </c>
      <c r="AL41" s="258" t="e">
        <f t="shared" si="16"/>
        <v>#DIV/0!</v>
      </c>
      <c r="AM41" s="257" t="s">
        <v>39</v>
      </c>
      <c r="AN41" s="257"/>
      <c r="AO41" s="257"/>
      <c r="AP41" s="257">
        <f t="shared" si="70"/>
        <v>0</v>
      </c>
      <c r="AQ41" s="257" t="e">
        <f t="shared" si="82"/>
        <v>#DIV/0!</v>
      </c>
      <c r="AR41" s="260">
        <v>50101.046000000002</v>
      </c>
      <c r="AS41" s="260">
        <v>2.3099900100701798</v>
      </c>
      <c r="AT41" s="260">
        <f t="shared" si="17"/>
        <v>1157.3291575406654</v>
      </c>
      <c r="AU41" s="257">
        <f t="shared" si="0"/>
        <v>0</v>
      </c>
      <c r="AV41" s="257">
        <f t="shared" si="18"/>
        <v>1636.7105907238374</v>
      </c>
      <c r="AW41" s="257">
        <f t="shared" si="19"/>
        <v>0</v>
      </c>
      <c r="AX41" s="258" t="e">
        <f t="shared" si="1"/>
        <v>#DIV/0!</v>
      </c>
      <c r="AY41" s="260" t="s">
        <v>39</v>
      </c>
      <c r="AZ41" s="260"/>
      <c r="BA41" s="260"/>
      <c r="BB41" s="260">
        <f t="shared" si="71"/>
        <v>0</v>
      </c>
      <c r="BC41" s="260" t="e">
        <f t="shared" si="83"/>
        <v>#DIV/0!</v>
      </c>
      <c r="BD41" s="7">
        <v>18497.919000000002</v>
      </c>
      <c r="BE41" s="86">
        <v>2.9883993195504601</v>
      </c>
      <c r="BF41" s="86">
        <f t="shared" si="20"/>
        <v>552.79168552699525</v>
      </c>
      <c r="BG41" s="86">
        <f t="shared" si="21"/>
        <v>13816.978380000002</v>
      </c>
      <c r="BH41" s="86">
        <f t="shared" si="22"/>
        <v>570.21620119531724</v>
      </c>
      <c r="BI41" s="86">
        <f t="shared" si="23"/>
        <v>0</v>
      </c>
      <c r="BJ41" s="131" t="e">
        <f t="shared" si="66"/>
        <v>#DIV/0!</v>
      </c>
      <c r="BK41" s="86" t="s">
        <v>39</v>
      </c>
      <c r="BL41" s="86"/>
      <c r="BM41" s="86"/>
      <c r="BN41" s="86">
        <f t="shared" si="72"/>
        <v>0</v>
      </c>
      <c r="BO41" s="86" t="e">
        <f t="shared" si="84"/>
        <v>#DIV/0!</v>
      </c>
      <c r="BP41" s="58">
        <v>585.67700000000002</v>
      </c>
      <c r="BQ41" s="58">
        <v>16.658409876381501</v>
      </c>
      <c r="BR41" s="58">
        <f t="shared" si="24"/>
        <v>97.564475211694898</v>
      </c>
      <c r="BS41" s="43">
        <f t="shared" si="25"/>
        <v>314.90692000000001</v>
      </c>
      <c r="BT41" s="43">
        <f t="shared" si="26"/>
        <v>111.57240046605007</v>
      </c>
      <c r="BU41" s="43">
        <f t="shared" si="27"/>
        <v>0</v>
      </c>
      <c r="BV41" s="133" t="e">
        <f t="shared" si="28"/>
        <v>#DIV/0!</v>
      </c>
      <c r="BW41" s="83" t="s">
        <v>39</v>
      </c>
      <c r="BX41" s="83"/>
      <c r="BY41" s="83"/>
      <c r="BZ41" s="83">
        <f t="shared" si="73"/>
        <v>0</v>
      </c>
      <c r="CA41" s="83" t="e">
        <f t="shared" si="85"/>
        <v>#DIV/0!</v>
      </c>
      <c r="CB41" s="22">
        <v>96696.532999999996</v>
      </c>
      <c r="CC41" s="22">
        <v>1.3586191542664201</v>
      </c>
      <c r="CD41" s="86">
        <f t="shared" si="29"/>
        <v>1313.7376188495498</v>
      </c>
      <c r="CE41" s="7">
        <f t="shared" si="30"/>
        <v>95834.832139999999</v>
      </c>
      <c r="CF41" s="86">
        <f t="shared" si="31"/>
        <v>1315.810024995051</v>
      </c>
      <c r="CG41" s="86">
        <f t="shared" si="32"/>
        <v>0</v>
      </c>
      <c r="CH41" s="131" t="e">
        <f t="shared" si="33"/>
        <v>#DIV/0!</v>
      </c>
      <c r="CI41" s="118" t="s">
        <v>39</v>
      </c>
      <c r="CJ41" s="22"/>
      <c r="CK41" s="22"/>
      <c r="CL41" s="7">
        <f t="shared" si="74"/>
        <v>0</v>
      </c>
      <c r="CM41" s="86" t="e">
        <f t="shared" si="86"/>
        <v>#DIV/0!</v>
      </c>
      <c r="CN41" s="57">
        <v>1438.6990000000001</v>
      </c>
      <c r="CO41" s="57">
        <v>6.0319867649467103</v>
      </c>
      <c r="CP41" s="57">
        <f t="shared" si="34"/>
        <v>86.782133267420676</v>
      </c>
      <c r="CQ41" s="43">
        <f t="shared" si="35"/>
        <v>661.9685800000002</v>
      </c>
      <c r="CR41" s="43">
        <f t="shared" si="67"/>
        <v>98.621876038504979</v>
      </c>
      <c r="CS41" s="43">
        <f t="shared" si="36"/>
        <v>0</v>
      </c>
      <c r="CT41" s="133" t="e">
        <f t="shared" si="37"/>
        <v>#DIV/0!</v>
      </c>
      <c r="CU41" s="84" t="s">
        <v>39</v>
      </c>
      <c r="CV41" s="84"/>
      <c r="CW41" s="84"/>
      <c r="CX41" s="84">
        <f t="shared" si="75"/>
        <v>0</v>
      </c>
      <c r="CY41" s="84" t="e">
        <f t="shared" si="87"/>
        <v>#DIV/0!</v>
      </c>
      <c r="CZ41" s="7">
        <v>49.055</v>
      </c>
      <c r="DA41" s="7">
        <v>60.4263457156787</v>
      </c>
      <c r="DB41" s="86">
        <f t="shared" si="38"/>
        <v>29.642143890826183</v>
      </c>
      <c r="DC41" s="7">
        <f t="shared" si="39"/>
        <v>-14.87818</v>
      </c>
      <c r="DD41" s="86">
        <f t="shared" si="40"/>
        <v>31.003070465674686</v>
      </c>
      <c r="DE41" s="86">
        <f t="shared" si="41"/>
        <v>0</v>
      </c>
      <c r="DF41" s="131" t="e">
        <f t="shared" si="42"/>
        <v>#DIV/0!</v>
      </c>
      <c r="DG41" s="86" t="s">
        <v>39</v>
      </c>
      <c r="DH41" s="7"/>
      <c r="DI41" s="7"/>
      <c r="DJ41" s="7">
        <f t="shared" si="76"/>
        <v>0</v>
      </c>
      <c r="DK41" s="86" t="e">
        <f t="shared" si="88"/>
        <v>#DIV/0!</v>
      </c>
      <c r="DL41" s="43">
        <v>3.0030000000000001</v>
      </c>
      <c r="DM41" s="43">
        <v>224.98285257018401</v>
      </c>
      <c r="DN41" s="43">
        <f t="shared" si="43"/>
        <v>6.7562350626826264</v>
      </c>
      <c r="DO41" s="43">
        <f t="shared" si="44"/>
        <v>-12.534379999999995</v>
      </c>
      <c r="DP41" s="43">
        <f t="shared" si="45"/>
        <v>38.129683269921806</v>
      </c>
      <c r="DQ41" s="43">
        <f t="shared" si="46"/>
        <v>0</v>
      </c>
      <c r="DR41" s="133" t="e">
        <f t="shared" si="47"/>
        <v>#DIV/0!</v>
      </c>
      <c r="DS41" s="82" t="s">
        <v>39</v>
      </c>
      <c r="DT41" s="82"/>
      <c r="DU41" s="82"/>
      <c r="DV41" s="82">
        <f t="shared" si="77"/>
        <v>0</v>
      </c>
      <c r="DW41" s="82" t="e">
        <f t="shared" si="89"/>
        <v>#DIV/0!</v>
      </c>
      <c r="DX41" s="7">
        <v>1181.403</v>
      </c>
      <c r="DY41" s="7">
        <v>8.4841520576953595</v>
      </c>
      <c r="DZ41" s="86">
        <f t="shared" si="48"/>
        <v>100.23202693417471</v>
      </c>
      <c r="EA41" s="7">
        <f t="shared" si="49"/>
        <v>704.80855999999994</v>
      </c>
      <c r="EB41" s="86">
        <f t="shared" si="50"/>
        <v>111.67279300397351</v>
      </c>
      <c r="EC41" s="86">
        <f t="shared" si="51"/>
        <v>0</v>
      </c>
      <c r="ED41" s="131" t="e">
        <f t="shared" si="52"/>
        <v>#DIV/0!</v>
      </c>
      <c r="EE41" s="86" t="s">
        <v>39</v>
      </c>
      <c r="EF41" s="7"/>
      <c r="EG41" s="7"/>
      <c r="EH41" s="7">
        <f t="shared" si="78"/>
        <v>0</v>
      </c>
      <c r="EI41" s="86" t="e">
        <f t="shared" si="90"/>
        <v>#DIV/0!</v>
      </c>
      <c r="EJ41" s="82">
        <v>6.0060000000000002</v>
      </c>
      <c r="EK41" s="43">
        <v>116.53431646335</v>
      </c>
      <c r="EL41" s="43">
        <f t="shared" si="53"/>
        <v>6.999051046788801</v>
      </c>
      <c r="EM41" s="43">
        <f t="shared" si="54"/>
        <v>-11.793839999999996</v>
      </c>
      <c r="EN41" s="43">
        <f t="shared" si="55"/>
        <v>10.821224958030454</v>
      </c>
      <c r="EO41" s="43">
        <f t="shared" si="56"/>
        <v>0</v>
      </c>
      <c r="EP41" s="133" t="e">
        <f t="shared" si="57"/>
        <v>#DIV/0!</v>
      </c>
      <c r="EQ41" s="82" t="s">
        <v>39</v>
      </c>
      <c r="ER41" s="82"/>
      <c r="ES41" s="82"/>
      <c r="ET41" s="82">
        <f t="shared" si="79"/>
        <v>0</v>
      </c>
      <c r="EU41" s="43" t="e">
        <f t="shared" si="91"/>
        <v>#DIV/0!</v>
      </c>
      <c r="EV41" s="7">
        <v>22.023</v>
      </c>
      <c r="EW41" s="7">
        <v>70.423801135952104</v>
      </c>
      <c r="EX41" s="7">
        <v>1.0034669525772101E-2</v>
      </c>
      <c r="EY41" s="82">
        <v>4.0039999999999996</v>
      </c>
      <c r="EZ41" s="82">
        <v>241.52294576982399</v>
      </c>
      <c r="FA41" s="82">
        <v>9.1089847713426396E-3</v>
      </c>
      <c r="FB41" s="7">
        <v>28.030999999999999</v>
      </c>
      <c r="FC41" s="7">
        <v>76.7892023106631</v>
      </c>
      <c r="FD41" s="7">
        <v>7.6600572878061301E-3</v>
      </c>
      <c r="FE41" s="82">
        <v>2.0019999999999998</v>
      </c>
      <c r="FF41" s="82">
        <v>316.22776601683802</v>
      </c>
      <c r="FG41" s="82">
        <v>2.7076159542956599E-3</v>
      </c>
      <c r="FH41" s="211"/>
      <c r="FI41" s="216">
        <f t="shared" si="58"/>
        <v>8.847363406789115E-3</v>
      </c>
      <c r="FJ41" s="43">
        <f t="shared" si="59"/>
        <v>1.1873061189829853E-3</v>
      </c>
      <c r="FK41" s="43">
        <f t="shared" si="60"/>
        <v>5.9083003628191497E-3</v>
      </c>
      <c r="FL41" s="217">
        <f t="shared" si="61"/>
        <v>3.2006844085234894E-3</v>
      </c>
      <c r="FM41" s="226"/>
      <c r="FN41" s="217"/>
      <c r="FO41" s="231"/>
      <c r="FP41" s="238">
        <f t="shared" si="62"/>
        <v>0</v>
      </c>
      <c r="FQ41" s="82" t="e">
        <f t="shared" si="63"/>
        <v>#DIV/0!</v>
      </c>
      <c r="FR41" s="82">
        <f t="shared" si="64"/>
        <v>0</v>
      </c>
      <c r="FS41" s="225" t="e">
        <f t="shared" si="65"/>
        <v>#DIV/0!</v>
      </c>
      <c r="FT41" s="233"/>
    </row>
    <row r="42" spans="1:176" s="134" customFormat="1" ht="13.5" thickBot="1" x14ac:dyDescent="0.25">
      <c r="A42" s="2"/>
      <c r="B42" s="2" t="b">
        <v>0</v>
      </c>
      <c r="C42" s="2" t="s">
        <v>90</v>
      </c>
      <c r="D42" s="6">
        <v>43418.756967592599</v>
      </c>
      <c r="E42" s="4" t="s">
        <v>33</v>
      </c>
      <c r="F42" s="5" t="s">
        <v>154</v>
      </c>
      <c r="G42" s="2" t="s">
        <v>332</v>
      </c>
      <c r="H42" s="257">
        <v>25362.557000000001</v>
      </c>
      <c r="I42" s="257">
        <v>1.89295913822771</v>
      </c>
      <c r="J42" s="257">
        <f t="shared" si="2"/>
        <v>480.10284041971181</v>
      </c>
      <c r="K42" s="257">
        <f t="shared" si="3"/>
        <v>22340.856</v>
      </c>
      <c r="L42" s="257">
        <f t="shared" si="4"/>
        <v>493.86976426558033</v>
      </c>
      <c r="M42" s="257">
        <f t="shared" si="5"/>
        <v>0</v>
      </c>
      <c r="N42" s="258" t="e">
        <f t="shared" si="6"/>
        <v>#DIV/0!</v>
      </c>
      <c r="O42" s="257">
        <v>112.064653452003</v>
      </c>
      <c r="P42" s="257"/>
      <c r="Q42" s="257"/>
      <c r="R42" s="257">
        <f t="shared" si="68"/>
        <v>0</v>
      </c>
      <c r="S42" s="257" t="e">
        <f t="shared" si="80"/>
        <v>#DIV/0!</v>
      </c>
      <c r="T42" s="257">
        <v>428471.63400000002</v>
      </c>
      <c r="U42" s="257">
        <v>0.83111968865327301</v>
      </c>
      <c r="V42" s="257">
        <f t="shared" si="7"/>
        <v>3561.1121104683921</v>
      </c>
      <c r="W42" s="257">
        <f t="shared" si="8"/>
        <v>371111.038</v>
      </c>
      <c r="X42" s="257">
        <f t="shared" si="9"/>
        <v>3638.724903490941</v>
      </c>
      <c r="Y42" s="257">
        <f t="shared" si="10"/>
        <v>0</v>
      </c>
      <c r="Z42" s="258" t="e">
        <f t="shared" si="11"/>
        <v>#DIV/0!</v>
      </c>
      <c r="AA42" s="257">
        <v>107.306685609902</v>
      </c>
      <c r="AB42" s="257"/>
      <c r="AC42" s="257"/>
      <c r="AD42" s="257">
        <f t="shared" si="69"/>
        <v>0</v>
      </c>
      <c r="AE42" s="257" t="e">
        <f t="shared" si="81"/>
        <v>#DIV/0!</v>
      </c>
      <c r="AF42" s="257">
        <v>6034290.0939999996</v>
      </c>
      <c r="AG42" s="257">
        <v>0.41402058080052001</v>
      </c>
      <c r="AH42" s="257">
        <f t="shared" si="12"/>
        <v>24983.202894367045</v>
      </c>
      <c r="AI42" s="257">
        <f t="shared" si="13"/>
        <v>-9870.1180000007153</v>
      </c>
      <c r="AJ42" s="257">
        <f t="shared" si="14"/>
        <v>47222.061389660725</v>
      </c>
      <c r="AK42" s="257">
        <f t="shared" si="15"/>
        <v>0</v>
      </c>
      <c r="AL42" s="258" t="e">
        <f t="shared" si="16"/>
        <v>#DIV/0!</v>
      </c>
      <c r="AM42" s="257" t="s">
        <v>39</v>
      </c>
      <c r="AN42" s="257"/>
      <c r="AO42" s="257"/>
      <c r="AP42" s="257">
        <f t="shared" si="70"/>
        <v>0</v>
      </c>
      <c r="AQ42" s="257" t="e">
        <f t="shared" si="82"/>
        <v>#DIV/0!</v>
      </c>
      <c r="AR42" s="260">
        <v>36557.351000000002</v>
      </c>
      <c r="AS42" s="260">
        <v>2.5175210742429002</v>
      </c>
      <c r="AT42" s="260">
        <f>AR42*(AS42/100)</f>
        <v>920.33901560994764</v>
      </c>
      <c r="AU42" s="257">
        <f t="shared" si="0"/>
        <v>-13543.695</v>
      </c>
      <c r="AV42" s="257">
        <f t="shared" si="18"/>
        <v>1478.659758885618</v>
      </c>
      <c r="AW42" s="257">
        <f t="shared" si="19"/>
        <v>0</v>
      </c>
      <c r="AX42" s="258" t="e">
        <f t="shared" si="1"/>
        <v>#DIV/0!</v>
      </c>
      <c r="AY42" s="260" t="s">
        <v>39</v>
      </c>
      <c r="AZ42" s="260"/>
      <c r="BA42" s="260"/>
      <c r="BB42" s="260">
        <f t="shared" si="71"/>
        <v>0</v>
      </c>
      <c r="BC42" s="260" t="e">
        <f t="shared" si="83"/>
        <v>#DIV/0!</v>
      </c>
      <c r="BD42" s="7">
        <v>13424.302</v>
      </c>
      <c r="BE42" s="86">
        <v>3.6312057324244602</v>
      </c>
      <c r="BF42" s="86">
        <f t="shared" si="20"/>
        <v>487.46402376197148</v>
      </c>
      <c r="BG42" s="86">
        <f t="shared" si="21"/>
        <v>8743.3613800000003</v>
      </c>
      <c r="BH42" s="86">
        <f t="shared" si="22"/>
        <v>507.13809064204008</v>
      </c>
      <c r="BI42" s="86">
        <f t="shared" si="23"/>
        <v>0</v>
      </c>
      <c r="BJ42" s="131" t="e">
        <f t="shared" si="66"/>
        <v>#DIV/0!</v>
      </c>
      <c r="BK42" s="86" t="s">
        <v>39</v>
      </c>
      <c r="BL42" s="86"/>
      <c r="BM42" s="86"/>
      <c r="BN42" s="86">
        <f t="shared" si="72"/>
        <v>0</v>
      </c>
      <c r="BO42" s="86" t="e">
        <f t="shared" si="84"/>
        <v>#DIV/0!</v>
      </c>
      <c r="BP42" s="58">
        <v>418.47800000000001</v>
      </c>
      <c r="BQ42" s="58">
        <v>20.2620996576286</v>
      </c>
      <c r="BR42" s="58">
        <f t="shared" si="24"/>
        <v>84.792429405251013</v>
      </c>
      <c r="BS42" s="43">
        <f t="shared" si="25"/>
        <v>147.70792</v>
      </c>
      <c r="BT42" s="43">
        <f t="shared" si="26"/>
        <v>100.59487962549434</v>
      </c>
      <c r="BU42" s="43">
        <f t="shared" si="27"/>
        <v>0</v>
      </c>
      <c r="BV42" s="133" t="e">
        <f t="shared" si="28"/>
        <v>#DIV/0!</v>
      </c>
      <c r="BW42" s="83" t="s">
        <v>39</v>
      </c>
      <c r="BX42" s="83"/>
      <c r="BY42" s="83"/>
      <c r="BZ42" s="83">
        <f t="shared" si="73"/>
        <v>0</v>
      </c>
      <c r="CA42" s="83" t="e">
        <f t="shared" si="85"/>
        <v>#DIV/0!</v>
      </c>
      <c r="CB42" s="22">
        <v>12406.432000000001</v>
      </c>
      <c r="CC42" s="22">
        <v>2.8584327028502501</v>
      </c>
      <c r="CD42" s="86">
        <f t="shared" si="29"/>
        <v>354.62950954487837</v>
      </c>
      <c r="CE42" s="7">
        <f t="shared" si="30"/>
        <v>11544.73114</v>
      </c>
      <c r="CF42" s="86">
        <f t="shared" si="31"/>
        <v>362.23138977321219</v>
      </c>
      <c r="CG42" s="86">
        <f t="shared" si="32"/>
        <v>0</v>
      </c>
      <c r="CH42" s="131" t="e">
        <f t="shared" si="33"/>
        <v>#DIV/0!</v>
      </c>
      <c r="CI42" s="118" t="s">
        <v>39</v>
      </c>
      <c r="CJ42" s="22"/>
      <c r="CK42" s="22"/>
      <c r="CL42" s="7">
        <f t="shared" si="74"/>
        <v>0</v>
      </c>
      <c r="CM42" s="86" t="e">
        <f t="shared" si="86"/>
        <v>#DIV/0!</v>
      </c>
      <c r="CN42" s="57">
        <v>46746.561000000002</v>
      </c>
      <c r="CO42" s="57">
        <v>2.50482234940577</v>
      </c>
      <c r="CP42" s="57">
        <f t="shared" si="34"/>
        <v>1170.9183075066014</v>
      </c>
      <c r="CQ42" s="43">
        <f t="shared" si="35"/>
        <v>45969.830580000002</v>
      </c>
      <c r="CR42" s="43">
        <f t="shared" si="67"/>
        <v>1171.8552891176598</v>
      </c>
      <c r="CS42" s="43">
        <f t="shared" si="36"/>
        <v>0</v>
      </c>
      <c r="CT42" s="133" t="e">
        <f t="shared" si="37"/>
        <v>#DIV/0!</v>
      </c>
      <c r="CU42" s="84" t="s">
        <v>39</v>
      </c>
      <c r="CV42" s="84"/>
      <c r="CW42" s="84"/>
      <c r="CX42" s="84">
        <f t="shared" si="75"/>
        <v>0</v>
      </c>
      <c r="CY42" s="84" t="e">
        <f t="shared" si="87"/>
        <v>#DIV/0!</v>
      </c>
      <c r="CZ42" s="7">
        <v>458.52800000000002</v>
      </c>
      <c r="DA42" s="7">
        <v>24.976104200448098</v>
      </c>
      <c r="DB42" s="86">
        <f t="shared" si="38"/>
        <v>114.52243106823066</v>
      </c>
      <c r="DC42" s="7">
        <f t="shared" si="39"/>
        <v>394.59482000000003</v>
      </c>
      <c r="DD42" s="86">
        <f t="shared" si="40"/>
        <v>114.88220446018953</v>
      </c>
      <c r="DE42" s="86">
        <f t="shared" si="41"/>
        <v>0</v>
      </c>
      <c r="DF42" s="131" t="e">
        <f t="shared" si="42"/>
        <v>#DIV/0!</v>
      </c>
      <c r="DG42" s="86" t="s">
        <v>39</v>
      </c>
      <c r="DH42" s="7"/>
      <c r="DI42" s="7"/>
      <c r="DJ42" s="7">
        <f t="shared" si="76"/>
        <v>0</v>
      </c>
      <c r="DK42" s="86" t="e">
        <f t="shared" si="88"/>
        <v>#DIV/0!</v>
      </c>
      <c r="DL42" s="43">
        <v>88.1</v>
      </c>
      <c r="DM42" s="43">
        <v>36.253347935045603</v>
      </c>
      <c r="DN42" s="43">
        <f t="shared" si="43"/>
        <v>31.939199530775177</v>
      </c>
      <c r="DO42" s="43">
        <f t="shared" si="44"/>
        <v>72.562619999999995</v>
      </c>
      <c r="DP42" s="43">
        <f t="shared" si="45"/>
        <v>49.278174689298325</v>
      </c>
      <c r="DQ42" s="43">
        <f t="shared" si="46"/>
        <v>0</v>
      </c>
      <c r="DR42" s="133" t="e">
        <f t="shared" si="47"/>
        <v>#DIV/0!</v>
      </c>
      <c r="DS42" s="82" t="s">
        <v>39</v>
      </c>
      <c r="DT42" s="82"/>
      <c r="DU42" s="82"/>
      <c r="DV42" s="82">
        <f t="shared" si="77"/>
        <v>0</v>
      </c>
      <c r="DW42" s="82" t="e">
        <f t="shared" si="89"/>
        <v>#DIV/0!</v>
      </c>
      <c r="DX42" s="7">
        <v>1109.309</v>
      </c>
      <c r="DY42" s="7">
        <v>8.3141811376203005</v>
      </c>
      <c r="DZ42" s="86">
        <f t="shared" si="48"/>
        <v>92.229959635924388</v>
      </c>
      <c r="EA42" s="7">
        <f t="shared" si="49"/>
        <v>632.71455999999989</v>
      </c>
      <c r="EB42" s="86">
        <f t="shared" si="50"/>
        <v>104.55007856725616</v>
      </c>
      <c r="EC42" s="86">
        <f t="shared" si="51"/>
        <v>0</v>
      </c>
      <c r="ED42" s="131" t="e">
        <f t="shared" si="52"/>
        <v>#DIV/0!</v>
      </c>
      <c r="EE42" s="86" t="s">
        <v>39</v>
      </c>
      <c r="EF42" s="7"/>
      <c r="EG42" s="7"/>
      <c r="EH42" s="7">
        <f t="shared" si="78"/>
        <v>0</v>
      </c>
      <c r="EI42" s="86" t="e">
        <f t="shared" si="90"/>
        <v>#DIV/0!</v>
      </c>
      <c r="EJ42" s="82">
        <v>3550.491</v>
      </c>
      <c r="EK42" s="43">
        <v>9.1653684086498703</v>
      </c>
      <c r="EL42" s="43">
        <f t="shared" si="53"/>
        <v>325.41558046595691</v>
      </c>
      <c r="EM42" s="43">
        <f t="shared" si="54"/>
        <v>3532.6911599999999</v>
      </c>
      <c r="EN42" s="43">
        <f t="shared" si="55"/>
        <v>325.52021781147852</v>
      </c>
      <c r="EO42" s="43">
        <f t="shared" si="56"/>
        <v>0</v>
      </c>
      <c r="EP42" s="133" t="e">
        <f t="shared" si="57"/>
        <v>#DIV/0!</v>
      </c>
      <c r="EQ42" s="82" t="s">
        <v>39</v>
      </c>
      <c r="ER42" s="82"/>
      <c r="ES42" s="82"/>
      <c r="ET42" s="82">
        <f t="shared" si="79"/>
        <v>0</v>
      </c>
      <c r="EU42" s="43" t="e">
        <f t="shared" si="91"/>
        <v>#DIV/0!</v>
      </c>
      <c r="EV42" s="7">
        <v>241386.26800000001</v>
      </c>
      <c r="EW42" s="7">
        <v>0.66950957562353097</v>
      </c>
      <c r="EX42" s="7">
        <v>109.986442693523</v>
      </c>
      <c r="EY42" s="82">
        <v>45207.707000000002</v>
      </c>
      <c r="EZ42" s="82">
        <v>2.0832312171724299</v>
      </c>
      <c r="FA42" s="82">
        <v>102.84623242016001</v>
      </c>
      <c r="FB42" s="7">
        <v>400155.53</v>
      </c>
      <c r="FC42" s="7">
        <v>0.68566902118621398</v>
      </c>
      <c r="FD42" s="7">
        <v>109.350871671807</v>
      </c>
      <c r="FE42" s="82">
        <v>76585.573999999993</v>
      </c>
      <c r="FF42" s="82">
        <v>2.0342494107632501</v>
      </c>
      <c r="FG42" s="82">
        <v>103.57858243321201</v>
      </c>
      <c r="FH42" s="211"/>
      <c r="FI42" s="220">
        <f t="shared" si="58"/>
        <v>109.668657182665</v>
      </c>
      <c r="FJ42" s="221">
        <f t="shared" si="59"/>
        <v>0.31778551085800189</v>
      </c>
      <c r="FK42" s="221">
        <f t="shared" si="60"/>
        <v>103.21240742668601</v>
      </c>
      <c r="FL42" s="222">
        <f t="shared" si="61"/>
        <v>0.36617500652599944</v>
      </c>
      <c r="FM42" s="228"/>
      <c r="FN42" s="222"/>
      <c r="FO42" s="231"/>
      <c r="FP42" s="239">
        <f t="shared" si="62"/>
        <v>0</v>
      </c>
      <c r="FQ42" s="240" t="e">
        <f t="shared" si="63"/>
        <v>#DIV/0!</v>
      </c>
      <c r="FR42" s="240">
        <f t="shared" si="64"/>
        <v>0</v>
      </c>
      <c r="FS42" s="241" t="e">
        <f t="shared" si="65"/>
        <v>#DIV/0!</v>
      </c>
      <c r="FT42" s="233"/>
    </row>
    <row r="43" spans="1:176" x14ac:dyDescent="0.2">
      <c r="CR43" s="138">
        <f t="shared" si="67"/>
        <v>46.852276133714987</v>
      </c>
    </row>
  </sheetData>
  <mergeCells count="20">
    <mergeCell ref="FI1:FL1"/>
    <mergeCell ref="FM1:FN1"/>
    <mergeCell ref="FP1:FS1"/>
    <mergeCell ref="DL1:DW1"/>
    <mergeCell ref="DX1:EI1"/>
    <mergeCell ref="A1:G1"/>
    <mergeCell ref="FE1:FG1"/>
    <mergeCell ref="H1:S1"/>
    <mergeCell ref="T1:AE1"/>
    <mergeCell ref="AF1:AQ1"/>
    <mergeCell ref="AR1:BC1"/>
    <mergeCell ref="BD1:BO1"/>
    <mergeCell ref="BP1:CA1"/>
    <mergeCell ref="CB1:CM1"/>
    <mergeCell ref="CN1:CY1"/>
    <mergeCell ref="CZ1:DK1"/>
    <mergeCell ref="EV1:EX1"/>
    <mergeCell ref="EY1:FA1"/>
    <mergeCell ref="FB1:FD1"/>
    <mergeCell ref="EJ1:EU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xr:uid="{00000000-0002-0000-0100-000000000000}">
          <x14:formula1>
            <xm:f>ValueList_Helper!$A$1:$A$20</xm:f>
          </x14:formula1>
          <xm:sqref>E3:E42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S122"/>
  <sheetViews>
    <sheetView tabSelected="1" zoomScale="80" zoomScaleNormal="80" workbookViewId="0">
      <pane xSplit="1" ySplit="2" topLeftCell="AU3" activePane="bottomRight" state="frozen"/>
      <selection pane="topRight" activeCell="B1" sqref="B1"/>
      <selection pane="bottomLeft" activeCell="A3" sqref="A3"/>
      <selection pane="bottomRight" activeCell="BE3" sqref="BE3"/>
    </sheetView>
  </sheetViews>
  <sheetFormatPr defaultColWidth="9.140625" defaultRowHeight="12" x14ac:dyDescent="0.2"/>
  <cols>
    <col min="1" max="1" width="13.42578125" style="30" bestFit="1" customWidth="1"/>
    <col min="2" max="2" width="11.42578125" style="30" bestFit="1" customWidth="1"/>
    <col min="3" max="3" width="9.28515625" style="35" bestFit="1" customWidth="1"/>
    <col min="4" max="4" width="10.28515625" style="30" bestFit="1" customWidth="1"/>
    <col min="5" max="5" width="11.5703125" style="35" bestFit="1" customWidth="1"/>
    <col min="6" max="6" width="40.7109375" style="30" bestFit="1" customWidth="1"/>
    <col min="7" max="7" width="41.7109375" style="35" bestFit="1" customWidth="1"/>
    <col min="8" max="8" width="25" style="30" bestFit="1" customWidth="1"/>
    <col min="9" max="9" width="26.28515625" style="35" bestFit="1" customWidth="1"/>
    <col min="10" max="10" width="11" style="30" bestFit="1" customWidth="1"/>
    <col min="11" max="11" width="8.5703125" style="35" bestFit="1" customWidth="1"/>
    <col min="12" max="12" width="10.28515625" style="30" bestFit="1" customWidth="1"/>
    <col min="13" max="13" width="11.5703125" style="35" bestFit="1" customWidth="1"/>
    <col min="14" max="14" width="40.7109375" style="30" bestFit="1" customWidth="1"/>
    <col min="15" max="15" width="41.7109375" style="35" bestFit="1" customWidth="1"/>
    <col min="16" max="16" width="25" style="30" bestFit="1" customWidth="1"/>
    <col min="17" max="17" width="26.28515625" style="35" bestFit="1" customWidth="1"/>
    <col min="18" max="18" width="10.28515625" style="30" bestFit="1" customWidth="1"/>
    <col min="19" max="19" width="7.85546875" style="35" bestFit="1" customWidth="1"/>
    <col min="20" max="20" width="10.28515625" style="30" bestFit="1" customWidth="1"/>
    <col min="21" max="21" width="11.5703125" style="35" bestFit="1" customWidth="1"/>
    <col min="22" max="22" width="40.7109375" style="30" bestFit="1" customWidth="1"/>
    <col min="23" max="23" width="41.7109375" style="35" bestFit="1" customWidth="1"/>
    <col min="24" max="24" width="25" style="30" bestFit="1" customWidth="1"/>
    <col min="25" max="25" width="26.28515625" style="35" bestFit="1" customWidth="1"/>
    <col min="26" max="26" width="12.140625" style="30" bestFit="1" customWidth="1"/>
    <col min="27" max="27" width="10" style="35" bestFit="1" customWidth="1"/>
    <col min="28" max="28" width="10.28515625" style="30" bestFit="1" customWidth="1"/>
    <col min="29" max="29" width="11.5703125" style="35" bestFit="1" customWidth="1"/>
    <col min="30" max="30" width="40.7109375" style="30" bestFit="1" customWidth="1"/>
    <col min="31" max="31" width="41.7109375" style="35" bestFit="1" customWidth="1"/>
    <col min="32" max="32" width="25" style="30" bestFit="1" customWidth="1"/>
    <col min="33" max="33" width="26.28515625" style="35" bestFit="1" customWidth="1"/>
    <col min="34" max="34" width="11" style="30" bestFit="1" customWidth="1"/>
    <col min="35" max="35" width="8.140625" style="35" bestFit="1" customWidth="1"/>
    <col min="36" max="36" width="10.28515625" style="30" bestFit="1" customWidth="1"/>
    <col min="37" max="37" width="11.5703125" style="35" bestFit="1" customWidth="1"/>
    <col min="38" max="38" width="40.7109375" style="30" bestFit="1" customWidth="1"/>
    <col min="39" max="39" width="41.7109375" style="35" bestFit="1" customWidth="1"/>
    <col min="40" max="40" width="25" style="30" bestFit="1" customWidth="1"/>
    <col min="41" max="41" width="26.28515625" style="35" bestFit="1" customWidth="1"/>
    <col min="42" max="42" width="11" style="30" bestFit="1" customWidth="1"/>
    <col min="43" max="43" width="8.140625" style="35" bestFit="1" customWidth="1"/>
    <col min="44" max="44" width="10.28515625" style="30" bestFit="1" customWidth="1"/>
    <col min="45" max="45" width="11.5703125" style="35" bestFit="1" customWidth="1"/>
    <col min="46" max="46" width="40.7109375" style="30" bestFit="1" customWidth="1"/>
    <col min="47" max="47" width="41.7109375" style="35" bestFit="1" customWidth="1"/>
    <col min="48" max="48" width="25" style="30" bestFit="1" customWidth="1"/>
    <col min="49" max="49" width="26.28515625" style="35" bestFit="1" customWidth="1"/>
    <col min="50" max="50" width="8.7109375" style="30" bestFit="1" customWidth="1"/>
    <col min="51" max="51" width="8" style="35" bestFit="1" customWidth="1"/>
    <col min="52" max="52" width="10.28515625" style="30" bestFit="1" customWidth="1"/>
    <col min="53" max="53" width="11.5703125" style="35" bestFit="1" customWidth="1"/>
    <col min="54" max="54" width="40.7109375" style="30" bestFit="1" customWidth="1"/>
    <col min="55" max="55" width="41.7109375" style="35" bestFit="1" customWidth="1"/>
    <col min="56" max="56" width="25" style="30" bestFit="1" customWidth="1"/>
    <col min="57" max="57" width="26.28515625" style="35" bestFit="1" customWidth="1"/>
    <col min="58" max="58" width="10.28515625" style="30" bestFit="1" customWidth="1"/>
    <col min="59" max="59" width="8.140625" style="35" bestFit="1" customWidth="1"/>
    <col min="60" max="60" width="10.28515625" style="30" bestFit="1" customWidth="1"/>
    <col min="61" max="61" width="11.5703125" style="35" bestFit="1" customWidth="1"/>
    <col min="62" max="62" width="40.7109375" style="30" bestFit="1" customWidth="1"/>
    <col min="63" max="63" width="41.7109375" style="35" bestFit="1" customWidth="1"/>
    <col min="64" max="64" width="25" style="30" bestFit="1" customWidth="1"/>
    <col min="65" max="65" width="26.28515625" style="35" bestFit="1" customWidth="1"/>
    <col min="66" max="66" width="19.5703125" style="30" bestFit="1" customWidth="1"/>
    <col min="67" max="67" width="12" style="63" bestFit="1" customWidth="1"/>
    <col min="68" max="68" width="31.28515625" style="63" bestFit="1" customWidth="1"/>
    <col min="69" max="69" width="19.5703125" style="63" bestFit="1" customWidth="1"/>
    <col min="70" max="70" width="12" style="63" bestFit="1" customWidth="1"/>
    <col min="71" max="71" width="28" style="63" bestFit="1" customWidth="1"/>
    <col min="72" max="72" width="20.42578125" style="63" bestFit="1" customWidth="1"/>
    <col min="73" max="73" width="12" style="63" bestFit="1" customWidth="1"/>
    <col min="74" max="74" width="32.140625" style="63" bestFit="1" customWidth="1"/>
    <col min="75" max="75" width="19.5703125" style="63" bestFit="1" customWidth="1"/>
    <col min="76" max="76" width="19.5703125" style="63" customWidth="1"/>
    <col min="77" max="77" width="28" style="63" bestFit="1" customWidth="1"/>
    <col min="78" max="78" width="21.140625" style="63" bestFit="1" customWidth="1"/>
    <col min="79" max="79" width="21.140625" style="63" customWidth="1"/>
    <col min="80" max="80" width="29.7109375" style="63" bestFit="1" customWidth="1"/>
    <col min="81" max="81" width="21.140625" style="63" bestFit="1" customWidth="1"/>
    <col min="82" max="82" width="21.140625" style="63" customWidth="1"/>
    <col min="83" max="83" width="29.7109375" style="63" bestFit="1" customWidth="1"/>
    <col min="84" max="84" width="21" style="63" bestFit="1" customWidth="1"/>
    <col min="85" max="85" width="21" style="63" customWidth="1"/>
    <col min="86" max="86" width="35" style="63" bestFit="1" customWidth="1"/>
    <col min="87" max="87" width="21.7109375" style="63" bestFit="1" customWidth="1"/>
    <col min="88" max="88" width="21.7109375" style="63" customWidth="1"/>
    <col min="89" max="89" width="35.5703125" style="63" bestFit="1" customWidth="1"/>
    <col min="90" max="90" width="21.7109375" style="63" bestFit="1" customWidth="1"/>
    <col min="91" max="91" width="21.7109375" style="63" customWidth="1"/>
    <col min="92" max="92" width="35.5703125" style="63" bestFit="1" customWidth="1"/>
    <col min="93" max="93" width="21.7109375" style="63" bestFit="1" customWidth="1"/>
    <col min="94" max="94" width="21.7109375" style="63" customWidth="1"/>
    <col min="95" max="95" width="35.5703125" style="63" bestFit="1" customWidth="1"/>
    <col min="96" max="96" width="22.7109375" style="63" bestFit="1" customWidth="1"/>
    <col min="97" max="97" width="22.7109375" style="30" customWidth="1"/>
    <col min="98" max="98" width="36.5703125" style="30" bestFit="1" customWidth="1"/>
    <col min="99" max="16384" width="9.140625" style="30"/>
  </cols>
  <sheetData>
    <row r="1" spans="1:97" s="162" customFormat="1" ht="12.75" x14ac:dyDescent="0.2">
      <c r="A1" s="161" t="s">
        <v>142</v>
      </c>
      <c r="B1" s="291" t="s">
        <v>197</v>
      </c>
      <c r="C1" s="292"/>
      <c r="D1" s="292"/>
      <c r="E1" s="292"/>
      <c r="F1" s="292"/>
      <c r="G1" s="292"/>
      <c r="H1" s="292"/>
      <c r="I1" s="293"/>
      <c r="J1" s="285" t="s">
        <v>193</v>
      </c>
      <c r="K1" s="286"/>
      <c r="L1" s="286"/>
      <c r="M1" s="286"/>
      <c r="N1" s="286"/>
      <c r="O1" s="286"/>
      <c r="P1" s="286"/>
      <c r="Q1" s="287"/>
      <c r="R1" s="285" t="s">
        <v>198</v>
      </c>
      <c r="S1" s="286"/>
      <c r="T1" s="286"/>
      <c r="U1" s="286"/>
      <c r="V1" s="286"/>
      <c r="W1" s="286"/>
      <c r="X1" s="286"/>
      <c r="Y1" s="287"/>
      <c r="Z1" s="285" t="s">
        <v>191</v>
      </c>
      <c r="AA1" s="286"/>
      <c r="AB1" s="286"/>
      <c r="AC1" s="286"/>
      <c r="AD1" s="286"/>
      <c r="AE1" s="286"/>
      <c r="AF1" s="286"/>
      <c r="AG1" s="287"/>
      <c r="AH1" s="285" t="s">
        <v>195</v>
      </c>
      <c r="AI1" s="286"/>
      <c r="AJ1" s="286"/>
      <c r="AK1" s="286"/>
      <c r="AL1" s="286"/>
      <c r="AM1" s="286"/>
      <c r="AN1" s="286"/>
      <c r="AO1" s="287"/>
      <c r="AP1" s="285" t="s">
        <v>194</v>
      </c>
      <c r="AQ1" s="286"/>
      <c r="AR1" s="286"/>
      <c r="AS1" s="286"/>
      <c r="AT1" s="286"/>
      <c r="AU1" s="286"/>
      <c r="AV1" s="286"/>
      <c r="AW1" s="287"/>
      <c r="AX1" s="285" t="s">
        <v>190</v>
      </c>
      <c r="AY1" s="286"/>
      <c r="AZ1" s="286"/>
      <c r="BA1" s="286"/>
      <c r="BB1" s="286"/>
      <c r="BC1" s="286"/>
      <c r="BD1" s="286"/>
      <c r="BE1" s="286"/>
      <c r="BF1" s="288" t="s">
        <v>196</v>
      </c>
      <c r="BG1" s="289"/>
      <c r="BH1" s="289"/>
      <c r="BI1" s="289"/>
      <c r="BJ1" s="289"/>
      <c r="BK1" s="289"/>
      <c r="BL1" s="289"/>
      <c r="BM1" s="290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</row>
    <row r="2" spans="1:97" ht="12.75" x14ac:dyDescent="0.2">
      <c r="A2" s="106"/>
      <c r="B2" s="146" t="s">
        <v>136</v>
      </c>
      <c r="C2" s="151" t="s">
        <v>328</v>
      </c>
      <c r="D2" s="28" t="s">
        <v>232</v>
      </c>
      <c r="E2" s="151" t="s">
        <v>329</v>
      </c>
      <c r="F2" s="28" t="s">
        <v>233</v>
      </c>
      <c r="G2" s="151" t="s">
        <v>330</v>
      </c>
      <c r="H2" s="2" t="s">
        <v>234</v>
      </c>
      <c r="I2" s="148" t="s">
        <v>331</v>
      </c>
      <c r="J2" s="146" t="s">
        <v>136</v>
      </c>
      <c r="K2" s="151" t="s">
        <v>328</v>
      </c>
      <c r="L2" s="28" t="s">
        <v>232</v>
      </c>
      <c r="M2" s="151" t="s">
        <v>329</v>
      </c>
      <c r="N2" s="28" t="s">
        <v>233</v>
      </c>
      <c r="O2" s="151" t="s">
        <v>330</v>
      </c>
      <c r="P2" s="2" t="s">
        <v>234</v>
      </c>
      <c r="Q2" s="148" t="s">
        <v>331</v>
      </c>
      <c r="R2" s="146" t="s">
        <v>136</v>
      </c>
      <c r="S2" s="151" t="s">
        <v>328</v>
      </c>
      <c r="T2" s="28" t="s">
        <v>232</v>
      </c>
      <c r="U2" s="151" t="s">
        <v>329</v>
      </c>
      <c r="V2" s="28" t="s">
        <v>233</v>
      </c>
      <c r="W2" s="151" t="s">
        <v>330</v>
      </c>
      <c r="X2" s="2" t="s">
        <v>234</v>
      </c>
      <c r="Y2" s="148" t="s">
        <v>331</v>
      </c>
      <c r="Z2" s="146" t="s">
        <v>136</v>
      </c>
      <c r="AA2" s="151" t="s">
        <v>328</v>
      </c>
      <c r="AB2" s="28" t="s">
        <v>232</v>
      </c>
      <c r="AC2" s="151" t="s">
        <v>329</v>
      </c>
      <c r="AD2" s="28" t="s">
        <v>233</v>
      </c>
      <c r="AE2" s="151" t="s">
        <v>330</v>
      </c>
      <c r="AF2" s="2" t="s">
        <v>234</v>
      </c>
      <c r="AG2" s="148" t="s">
        <v>331</v>
      </c>
      <c r="AH2" s="146" t="s">
        <v>136</v>
      </c>
      <c r="AI2" s="151" t="s">
        <v>328</v>
      </c>
      <c r="AJ2" s="28" t="s">
        <v>232</v>
      </c>
      <c r="AK2" s="151" t="s">
        <v>329</v>
      </c>
      <c r="AL2" s="28" t="s">
        <v>233</v>
      </c>
      <c r="AM2" s="151" t="s">
        <v>330</v>
      </c>
      <c r="AN2" s="2" t="s">
        <v>234</v>
      </c>
      <c r="AO2" s="148" t="s">
        <v>331</v>
      </c>
      <c r="AP2" s="146" t="s">
        <v>136</v>
      </c>
      <c r="AQ2" s="151" t="s">
        <v>328</v>
      </c>
      <c r="AR2" s="28" t="s">
        <v>232</v>
      </c>
      <c r="AS2" s="151" t="s">
        <v>329</v>
      </c>
      <c r="AT2" s="28" t="s">
        <v>233</v>
      </c>
      <c r="AU2" s="151" t="s">
        <v>330</v>
      </c>
      <c r="AV2" s="2" t="s">
        <v>234</v>
      </c>
      <c r="AW2" s="148" t="s">
        <v>331</v>
      </c>
      <c r="AX2" s="146" t="s">
        <v>136</v>
      </c>
      <c r="AY2" s="151" t="s">
        <v>328</v>
      </c>
      <c r="AZ2" s="28" t="s">
        <v>232</v>
      </c>
      <c r="BA2" s="151" t="s">
        <v>329</v>
      </c>
      <c r="BB2" s="28" t="s">
        <v>233</v>
      </c>
      <c r="BC2" s="151" t="s">
        <v>330</v>
      </c>
      <c r="BD2" s="2" t="s">
        <v>234</v>
      </c>
      <c r="BE2" s="145" t="s">
        <v>331</v>
      </c>
      <c r="BF2" s="146" t="s">
        <v>136</v>
      </c>
      <c r="BG2" s="151" t="s">
        <v>328</v>
      </c>
      <c r="BH2" s="28" t="s">
        <v>232</v>
      </c>
      <c r="BI2" s="151" t="s">
        <v>329</v>
      </c>
      <c r="BJ2" s="28" t="s">
        <v>233</v>
      </c>
      <c r="BK2" s="151" t="s">
        <v>330</v>
      </c>
      <c r="BL2" s="2" t="s">
        <v>234</v>
      </c>
      <c r="BM2" s="148" t="s">
        <v>331</v>
      </c>
    </row>
    <row r="3" spans="1:97" s="31" customFormat="1" ht="12.75" x14ac:dyDescent="0.2">
      <c r="A3" s="149" t="s">
        <v>176</v>
      </c>
      <c r="B3" s="147">
        <f>Sheet2!BI9</f>
        <v>6621.0279919806544</v>
      </c>
      <c r="C3" s="152">
        <f>Sheet2!BJ9</f>
        <v>529.10046911456186</v>
      </c>
      <c r="D3" s="141">
        <f>Sheet2!BN9</f>
        <v>0.28455509678445307</v>
      </c>
      <c r="E3" s="152">
        <f>Sheet2!BO9</f>
        <v>2.2750185678467167E-2</v>
      </c>
      <c r="F3" s="141">
        <v>1072.7693364709503</v>
      </c>
      <c r="G3" s="152">
        <v>0.77080760230318845</v>
      </c>
      <c r="H3" s="141">
        <f>(D3*F3)/1000</f>
        <v>0.30526198236688473</v>
      </c>
      <c r="I3" s="157">
        <f>H3*SQRT(((E3/D3)^2)+((G3/F3)^2))</f>
        <v>2.440668718117274E-2</v>
      </c>
      <c r="J3" s="147">
        <f>Sheet2!BU9</f>
        <v>15.000365273971909</v>
      </c>
      <c r="K3" s="152">
        <f>Sheet2!BV9</f>
        <v>91.983259877397487</v>
      </c>
      <c r="L3" s="142">
        <f>Sheet2!BZ9</f>
        <v>1.137502959253506E-4</v>
      </c>
      <c r="M3" s="158">
        <f>Sheet2!CA9</f>
        <v>6.9752460655332226E-4</v>
      </c>
      <c r="N3" s="141">
        <v>1072.7693364709503</v>
      </c>
      <c r="O3" s="152">
        <v>0.77080760230318845</v>
      </c>
      <c r="P3" s="141">
        <f>(L3*N3)/1000</f>
        <v>1.2202782948321261E-4</v>
      </c>
      <c r="Q3" s="157">
        <f>P3*SQRT(((M3/L3)^2)+((O3/N3)^2))</f>
        <v>7.4828301448126892E-4</v>
      </c>
      <c r="R3" s="150">
        <f>Sheet2!CG9</f>
        <v>2407.2154853064826</v>
      </c>
      <c r="S3" s="159">
        <f>Sheet2!CH9</f>
        <v>207.73473232447563</v>
      </c>
      <c r="T3" s="142">
        <f>Sheet2!CL9</f>
        <v>7.7442268862002395E-2</v>
      </c>
      <c r="U3" s="158">
        <f>Sheet2!CM9</f>
        <v>6.6857828754591474E-3</v>
      </c>
      <c r="V3" s="141">
        <v>1072.7693364709503</v>
      </c>
      <c r="W3" s="152">
        <v>0.77080760230318845</v>
      </c>
      <c r="X3" s="141">
        <f>(T3*V3)/1000</f>
        <v>8.3077691381895247E-2</v>
      </c>
      <c r="Y3" s="157">
        <f>X3*SQRT(((U3/T3)^2)+((W3/V3)^2))</f>
        <v>7.1725512593168624E-3</v>
      </c>
      <c r="Z3" s="150">
        <f>Sheet2!CS9</f>
        <v>611.93705087507249</v>
      </c>
      <c r="AA3" s="159">
        <f>Sheet2!CT9</f>
        <v>154.94568725384309</v>
      </c>
      <c r="AB3" s="142">
        <f>Sheet2!CX9</f>
        <v>4.4575184720143388E-3</v>
      </c>
      <c r="AC3" s="158">
        <f>Sheet2!CY9</f>
        <v>1.1287105693013231E-3</v>
      </c>
      <c r="AD3" s="141">
        <v>1072.7693364709503</v>
      </c>
      <c r="AE3" s="152">
        <v>0.77080760230318845</v>
      </c>
      <c r="AF3" s="141">
        <f>(AB3*AD3)/1000</f>
        <v>4.7818891335298271E-3</v>
      </c>
      <c r="AG3" s="157">
        <f>AF3*SQRT(((AC3/AB3)^2)+((AE3/AD3)^2))</f>
        <v>1.2108509633158332E-3</v>
      </c>
      <c r="AH3" s="150">
        <f>Sheet2!DE9</f>
        <v>50.689952245052893</v>
      </c>
      <c r="AI3" s="159">
        <f>Sheet2!DF9</f>
        <v>54.752500345137207</v>
      </c>
      <c r="AJ3" s="142">
        <f>Sheet2!DJ9</f>
        <v>3.4278455909338769E-4</v>
      </c>
      <c r="AK3" s="158">
        <f>Sheet2!DK9</f>
        <v>3.7025802814208311E-4</v>
      </c>
      <c r="AL3" s="141">
        <v>1072.7693364709503</v>
      </c>
      <c r="AM3" s="152">
        <v>0.77080760230318845</v>
      </c>
      <c r="AN3" s="141">
        <f>(AJ3*AL3)/1000</f>
        <v>3.6772876401110075E-4</v>
      </c>
      <c r="AO3" s="157">
        <f>AN3*SQRT(((AK3/AJ3)^2)+((AM3/AL3)^2))</f>
        <v>3.9720154705374385E-4</v>
      </c>
      <c r="AP3" s="150">
        <f>Sheet2!DQ9</f>
        <v>-11.88390325290443</v>
      </c>
      <c r="AQ3" s="159">
        <f>Sheet2!DR9</f>
        <v>-39.633020757743424</v>
      </c>
      <c r="AR3" s="142">
        <f>Sheet2!DV9</f>
        <v>-1.4188041132884944E-4</v>
      </c>
      <c r="AS3" s="158">
        <f>Sheet2!DW9</f>
        <v>-4.7317372994846698E-4</v>
      </c>
      <c r="AT3" s="141">
        <v>1072.7693364709503</v>
      </c>
      <c r="AU3" s="152">
        <v>0.77080760230318845</v>
      </c>
      <c r="AV3" s="141">
        <f>(AR3*AT3)/1000</f>
        <v>-1.5220495471947532E-4</v>
      </c>
      <c r="AW3" s="157">
        <v>0</v>
      </c>
      <c r="AX3" s="150">
        <f>Sheet2!EC9</f>
        <v>938.74442124170628</v>
      </c>
      <c r="AY3" s="159">
        <f>Sheet2!ED9</f>
        <v>131.5241710105671</v>
      </c>
      <c r="AZ3" s="142">
        <f>Sheet2!EH9</f>
        <v>2.4216288436520218E-2</v>
      </c>
      <c r="BA3" s="304">
        <f>Sheet2!EI9</f>
        <v>3.3932848103641038E-3</v>
      </c>
      <c r="BB3" s="141">
        <v>1072.7693364709503</v>
      </c>
      <c r="BC3" s="152">
        <v>0.77080760230318845</v>
      </c>
      <c r="BD3" s="141">
        <f>(AZ3*BB3)/1000</f>
        <v>2.597849167783494E-2</v>
      </c>
      <c r="BE3" s="160">
        <f t="shared" ref="BE3:BE33" si="0">BD3*SQRT(((BA3/AZ3)^2)+((BC3/BB3)^2))</f>
        <v>3.6402597517087056E-3</v>
      </c>
      <c r="BF3" s="150">
        <f>Sheet2!EO9</f>
        <v>-11.120856711915939</v>
      </c>
      <c r="BG3" s="158">
        <f>Sheet2!EP9</f>
        <v>-14.674565295685259</v>
      </c>
      <c r="BH3" s="263">
        <f>Sheet2!ET9</f>
        <v>-1.4815364043424775E-4</v>
      </c>
      <c r="BI3" s="158">
        <f>Sheet2!EU9</f>
        <v>-1.9549693016534324E-4</v>
      </c>
      <c r="BJ3" s="141">
        <v>1072.7693364709503</v>
      </c>
      <c r="BK3" s="152">
        <v>0.77080760230318845</v>
      </c>
      <c r="BL3" s="262">
        <f>(BH3*BJ3)/1000</f>
        <v>-1.5893468254440371E-4</v>
      </c>
      <c r="BM3" s="157">
        <v>0</v>
      </c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140"/>
    </row>
    <row r="4" spans="1:97" s="31" customFormat="1" ht="12.75" x14ac:dyDescent="0.2">
      <c r="A4" s="149" t="s">
        <v>36</v>
      </c>
      <c r="B4" s="147">
        <f>Sheet2!BI10</f>
        <v>6697.1438689854695</v>
      </c>
      <c r="C4" s="152">
        <f>Sheet2!BJ10</f>
        <v>375.64758963074053</v>
      </c>
      <c r="D4" s="141">
        <f>Sheet2!BN10</f>
        <v>0.28782636535093131</v>
      </c>
      <c r="E4" s="152">
        <f>Sheet2!BO10</f>
        <v>1.6159919048114361E-2</v>
      </c>
      <c r="F4" s="141">
        <v>1025.9139717685005</v>
      </c>
      <c r="G4" s="152">
        <v>0.73997324935250186</v>
      </c>
      <c r="H4" s="141">
        <f t="shared" ref="H4:H33" si="1">(D4*F4)/1000</f>
        <v>0.29528508965686545</v>
      </c>
      <c r="I4" s="157">
        <f t="shared" ref="I4:I33" si="2">H4*SQRT(((E4/D4)^2)+((G4/F4)^2))</f>
        <v>1.6580054762616862E-2</v>
      </c>
      <c r="J4" s="147">
        <f>Sheet2!BU10</f>
        <v>82.587716777866575</v>
      </c>
      <c r="K4" s="152">
        <f>Sheet2!BV10</f>
        <v>95.057697823841124</v>
      </c>
      <c r="L4" s="142">
        <f>Sheet2!BZ10</f>
        <v>6.262765640502201E-4</v>
      </c>
      <c r="M4" s="158">
        <f>Sheet2!CA10</f>
        <v>7.2084020148560494E-4</v>
      </c>
      <c r="N4" s="141">
        <v>1025.9139717685005</v>
      </c>
      <c r="O4" s="152">
        <v>0.73997324935250186</v>
      </c>
      <c r="P4" s="141">
        <f t="shared" ref="P4:P33" si="3">(L4*N4)/1000</f>
        <v>6.4250587725029099E-4</v>
      </c>
      <c r="Q4" s="157">
        <f t="shared" ref="Q4:Q33" si="4">P4*SQRT(((M4/L4)^2)+((O4/N4)^2))</f>
        <v>7.3952017932244157E-4</v>
      </c>
      <c r="R4" s="150">
        <f>Sheet2!CG10</f>
        <v>2847.8582006696688</v>
      </c>
      <c r="S4" s="159">
        <f>Sheet2!CH10</f>
        <v>160.77033980893606</v>
      </c>
      <c r="T4" s="142">
        <f>Sheet2!CL10</f>
        <v>9.1618137970327779E-2</v>
      </c>
      <c r="U4" s="158">
        <f>Sheet2!CM10</f>
        <v>5.1771355828744451E-3</v>
      </c>
      <c r="V4" s="141">
        <v>1025.9139717685005</v>
      </c>
      <c r="W4" s="152">
        <v>0.73997324935250186</v>
      </c>
      <c r="X4" s="141">
        <f t="shared" ref="X4:X33" si="5">(T4*V4)/1000</f>
        <v>9.3992327811173434E-2</v>
      </c>
      <c r="Y4" s="157">
        <f t="shared" ref="Y4:Y33" si="6">X4*SQRT(((U4/T4)^2)+((W4/V4)^2))</f>
        <v>5.3117283882590472E-3</v>
      </c>
      <c r="Z4" s="150">
        <f>Sheet2!CS10</f>
        <v>134.89537241895897</v>
      </c>
      <c r="AA4" s="159">
        <f>Sheet2!CT10</f>
        <v>145.54654891941667</v>
      </c>
      <c r="AB4" s="142">
        <f>Sheet2!CX10</f>
        <v>9.8261514560509726E-4</v>
      </c>
      <c r="AC4" s="158">
        <f>Sheet2!CY10</f>
        <v>1.0602035015371855E-3</v>
      </c>
      <c r="AD4" s="141">
        <v>1025.9139717685005</v>
      </c>
      <c r="AE4" s="152">
        <v>0.73997324935250186</v>
      </c>
      <c r="AF4" s="141">
        <f t="shared" ref="AF4:AF33" si="7">(AB4*AD4)/1000</f>
        <v>1.0080786067476087E-3</v>
      </c>
      <c r="AG4" s="157">
        <f t="shared" ref="AG4:AG33" si="8">AF4*SQRT(((AC4/AB4)^2)+((AE4/AD4)^2))</f>
        <v>1.0876778281798314E-3</v>
      </c>
      <c r="AH4" s="150">
        <f>Sheet2!DE10</f>
        <v>55.849852770243778</v>
      </c>
      <c r="AI4" s="159">
        <f>Sheet2!DF10</f>
        <v>48.261140198368246</v>
      </c>
      <c r="AJ4" s="142">
        <f>Sheet2!DJ10</f>
        <v>3.7767775090273521E-4</v>
      </c>
      <c r="AK4" s="158">
        <f>Sheet2!DK10</f>
        <v>3.2636137727582278E-4</v>
      </c>
      <c r="AL4" s="141">
        <v>1025.9139717685005</v>
      </c>
      <c r="AM4" s="152">
        <v>0.73997324935250186</v>
      </c>
      <c r="AN4" s="141">
        <f t="shared" ref="AN4:AN33" si="9">(AJ4*AL4)/1000</f>
        <v>3.8746488147721941E-4</v>
      </c>
      <c r="AO4" s="157">
        <f t="shared" ref="AO4:AO33" si="10">AN4*SQRT(((AK4/AJ4)^2)+((AM4/AL4)^2))</f>
        <v>3.3481881342953582E-4</v>
      </c>
      <c r="AP4" s="150">
        <f>Sheet2!DQ10</f>
        <v>-12.681295585375674</v>
      </c>
      <c r="AQ4" s="159">
        <f>Sheet2!DR10</f>
        <v>-38.576647101727872</v>
      </c>
      <c r="AR4" s="142">
        <f>Sheet2!DV10</f>
        <v>-1.5140037709378788E-4</v>
      </c>
      <c r="AS4" s="158">
        <f>Sheet2!DW10</f>
        <v>-4.6056184109171641E-4</v>
      </c>
      <c r="AT4" s="141">
        <v>1025.9139717685005</v>
      </c>
      <c r="AU4" s="152">
        <v>0.73997324935250186</v>
      </c>
      <c r="AV4" s="141">
        <f t="shared" ref="AV4:AV33" si="11">(AR4*AT4)/1000</f>
        <v>-1.5532376219153663E-4</v>
      </c>
      <c r="AW4" s="157">
        <f t="shared" ref="AW4:AW33" si="12">AV4*SQRT(((AS4/AR4)^2)+((AU4/AT4)^2))</f>
        <v>-4.7249684092121936E-4</v>
      </c>
      <c r="AX4" s="150">
        <f>Sheet2!EC10</f>
        <v>948.07117206742305</v>
      </c>
      <c r="AY4" s="159">
        <f>Sheet2!ED10</f>
        <v>192.59546778080556</v>
      </c>
      <c r="AZ4" s="142">
        <f>Sheet2!EH10</f>
        <v>2.445688564600601E-2</v>
      </c>
      <c r="BA4" s="158">
        <f>Sheet2!EI10</f>
        <v>4.9685791641597803E-3</v>
      </c>
      <c r="BB4" s="141">
        <v>1025.9139717685005</v>
      </c>
      <c r="BC4" s="152">
        <v>0.73997324935250186</v>
      </c>
      <c r="BD4" s="141">
        <f t="shared" ref="BD4:BD33" si="13">(AZ4*BB4)/1000</f>
        <v>2.5090660690182055E-2</v>
      </c>
      <c r="BE4" s="160">
        <f t="shared" si="0"/>
        <v>5.0973669105837324E-3</v>
      </c>
      <c r="BF4" s="150">
        <f>Sheet2!EO10</f>
        <v>-12.944808439475118</v>
      </c>
      <c r="BG4" s="158">
        <f>Sheet2!EP10</f>
        <v>-11.991455141848068</v>
      </c>
      <c r="BH4" s="142">
        <f>Sheet2!ET10</f>
        <v>-1.7245258568769059E-4</v>
      </c>
      <c r="BI4" s="158">
        <f>Sheet2!EU10</f>
        <v>-1.597523358492496E-4</v>
      </c>
      <c r="BJ4" s="141">
        <v>1025.9139717685005</v>
      </c>
      <c r="BK4" s="152">
        <v>0.73997324935250186</v>
      </c>
      <c r="BL4" s="141">
        <f t="shared" ref="BL4:BL33" si="14">(BH4*BJ4)/1000</f>
        <v>-1.7692151712460629E-4</v>
      </c>
      <c r="BM4" s="157">
        <f t="shared" ref="BM4:BM33" si="15">BL4*SQRT(((BI4/BH4)^2)+((BK4/BJ4)^2))</f>
        <v>-1.6389220305058785E-4</v>
      </c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140"/>
    </row>
    <row r="5" spans="1:97" s="31" customFormat="1" ht="12.75" x14ac:dyDescent="0.2">
      <c r="A5" s="149" t="s">
        <v>112</v>
      </c>
      <c r="B5" s="147">
        <f>Sheet2!BI11</f>
        <v>93959.132133223873</v>
      </c>
      <c r="C5" s="152">
        <f>Sheet2!BJ11</f>
        <v>1509.8668503118809</v>
      </c>
      <c r="D5" s="141">
        <f>Sheet2!BN11</f>
        <v>4.0381267033360784</v>
      </c>
      <c r="E5" s="152">
        <f>Sheet2!BO11</f>
        <v>6.5646865038436752E-2</v>
      </c>
      <c r="F5" s="141">
        <v>990.28157859860505</v>
      </c>
      <c r="G5" s="152">
        <v>0.71635026236124955</v>
      </c>
      <c r="H5" s="141">
        <f t="shared" si="1"/>
        <v>3.9988824863608325</v>
      </c>
      <c r="I5" s="157">
        <f t="shared" si="2"/>
        <v>6.5073208129993856E-2</v>
      </c>
      <c r="J5" s="147">
        <f>Sheet2!BU11</f>
        <v>29794.189527990635</v>
      </c>
      <c r="K5" s="152">
        <f>Sheet2!BV11</f>
        <v>801.8792748973417</v>
      </c>
      <c r="L5" s="142">
        <f>Sheet2!BZ11</f>
        <v>0.22593435651500812</v>
      </c>
      <c r="M5" s="158">
        <f>Sheet2!CA11</f>
        <v>6.1065149050310184E-3</v>
      </c>
      <c r="N5" s="141">
        <v>990.28157859860505</v>
      </c>
      <c r="O5" s="152">
        <v>0.71635026236124955</v>
      </c>
      <c r="P5" s="141">
        <f t="shared" si="3"/>
        <v>0.22373863122934229</v>
      </c>
      <c r="Q5" s="157">
        <f t="shared" si="4"/>
        <v>6.0493347066410165E-3</v>
      </c>
      <c r="R5" s="150">
        <f>Sheet2!CG11</f>
        <v>9393.5173945876631</v>
      </c>
      <c r="S5" s="159">
        <f>Sheet2!CH11</f>
        <v>464.59936107179584</v>
      </c>
      <c r="T5" s="142">
        <f>Sheet2!CL11</f>
        <v>0.30219783150777452</v>
      </c>
      <c r="U5" s="158">
        <f>Sheet2!CM11</f>
        <v>1.4965436304885803E-2</v>
      </c>
      <c r="V5" s="141">
        <v>990.28157859860505</v>
      </c>
      <c r="W5" s="152">
        <v>0.71635026236124955</v>
      </c>
      <c r="X5" s="141">
        <f t="shared" si="5"/>
        <v>0.29926094563459421</v>
      </c>
      <c r="Y5" s="157">
        <f t="shared" si="6"/>
        <v>1.4821576889956764E-2</v>
      </c>
      <c r="Z5" s="150">
        <f>Sheet2!CS11</f>
        <v>-93.690912904661602</v>
      </c>
      <c r="AA5" s="159">
        <f>Sheet2!CT11</f>
        <v>-132.17779295367848</v>
      </c>
      <c r="AB5" s="142">
        <f>Sheet2!CX11</f>
        <v>-6.8247048341852246E-4</v>
      </c>
      <c r="AC5" s="158">
        <f>Sheet2!CY11</f>
        <v>-9.6282073872046281E-4</v>
      </c>
      <c r="AD5" s="141">
        <v>990.28157859860505</v>
      </c>
      <c r="AE5" s="152">
        <v>0.71635026236124955</v>
      </c>
      <c r="AF5" s="141">
        <f t="shared" si="7"/>
        <v>-6.7583794766664751E-4</v>
      </c>
      <c r="AG5" s="157">
        <f t="shared" si="8"/>
        <v>-9.534637663860579E-4</v>
      </c>
      <c r="AH5" s="150">
        <f>Sheet2!DE11</f>
        <v>19765.365266437992</v>
      </c>
      <c r="AI5" s="159">
        <f>Sheet2!DF11</f>
        <v>513.79858853972962</v>
      </c>
      <c r="AJ5" s="142">
        <f>Sheet2!DJ11</f>
        <v>0.13366084831608696</v>
      </c>
      <c r="AK5" s="158">
        <f>Sheet2!DK11</f>
        <v>3.4904686870082312E-3</v>
      </c>
      <c r="AL5" s="141">
        <v>990.28157859860505</v>
      </c>
      <c r="AM5" s="152">
        <v>0.71635026236124955</v>
      </c>
      <c r="AN5" s="141">
        <f t="shared" si="9"/>
        <v>0.13236187586728329</v>
      </c>
      <c r="AO5" s="157">
        <f t="shared" si="10"/>
        <v>3.4578727193638934E-3</v>
      </c>
      <c r="AP5" s="150">
        <f>Sheet2!DQ11</f>
        <v>22387.130121469476</v>
      </c>
      <c r="AQ5" s="159">
        <f>Sheet2!DR11</f>
        <v>469.30469635346691</v>
      </c>
      <c r="AR5" s="142">
        <f>Sheet2!DV11</f>
        <v>0.26727710269185145</v>
      </c>
      <c r="AS5" s="158">
        <f>Sheet2!DW11</f>
        <v>5.641702511048524E-3</v>
      </c>
      <c r="AT5" s="141">
        <v>990.28157859860505</v>
      </c>
      <c r="AU5" s="152">
        <v>0.71635026236124955</v>
      </c>
      <c r="AV5" s="141">
        <f t="shared" si="11"/>
        <v>0.26467959117694811</v>
      </c>
      <c r="AW5" s="157">
        <f t="shared" si="12"/>
        <v>5.5901538736099991E-3</v>
      </c>
      <c r="AX5" s="150">
        <f>Sheet2!EC11</f>
        <v>436.99736393759929</v>
      </c>
      <c r="AY5" s="159">
        <f>Sheet2!ED11</f>
        <v>168.00600858798106</v>
      </c>
      <c r="AZ5" s="142">
        <f>Sheet2!EH11</f>
        <v>1.1272987590290192E-2</v>
      </c>
      <c r="BA5" s="158">
        <f>Sheet2!EI11</f>
        <v>4.3340335453957114E-3</v>
      </c>
      <c r="BB5" s="141">
        <v>990.28157859860505</v>
      </c>
      <c r="BC5" s="152">
        <v>0.71635026236124955</v>
      </c>
      <c r="BD5" s="141">
        <f t="shared" si="13"/>
        <v>1.1163431946435055E-2</v>
      </c>
      <c r="BE5" s="160">
        <f t="shared" si="0"/>
        <v>4.2919211781287814E-3</v>
      </c>
      <c r="BF5" s="150">
        <f>Sheet2!EO11</f>
        <v>147.5812066225385</v>
      </c>
      <c r="BG5" s="158">
        <f>Sheet2!EP11</f>
        <v>45.212831776233259</v>
      </c>
      <c r="BH5" s="142">
        <f>Sheet2!ET11</f>
        <v>1.9660978993983522E-3</v>
      </c>
      <c r="BI5" s="158">
        <f>Sheet2!EU11</f>
        <v>6.0234761674662668E-4</v>
      </c>
      <c r="BJ5" s="141">
        <v>990.28157859860505</v>
      </c>
      <c r="BK5" s="152">
        <v>0.71635026236124955</v>
      </c>
      <c r="BL5" s="141">
        <f t="shared" si="14"/>
        <v>1.9469905314956014E-3</v>
      </c>
      <c r="BM5" s="157">
        <f t="shared" si="15"/>
        <v>5.9649541151804723E-4</v>
      </c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140"/>
    </row>
    <row r="6" spans="1:97" s="31" customFormat="1" ht="12.75" x14ac:dyDescent="0.2">
      <c r="A6" s="149" t="s">
        <v>122</v>
      </c>
      <c r="B6" s="147">
        <f>Sheet2!BI12</f>
        <v>905637.87597609195</v>
      </c>
      <c r="C6" s="152">
        <f>Sheet2!BJ12</f>
        <v>4607.0349341913652</v>
      </c>
      <c r="D6" s="141">
        <f>Sheet2!BN12</f>
        <v>38.922033521406739</v>
      </c>
      <c r="E6" s="152">
        <f>Sheet2!BO12</f>
        <v>0.21995217456159272</v>
      </c>
      <c r="F6" s="141">
        <v>1036.4351807310284</v>
      </c>
      <c r="G6" s="152">
        <v>0.74648529096213845</v>
      </c>
      <c r="H6" s="141">
        <f t="shared" si="1"/>
        <v>40.340164847178343</v>
      </c>
      <c r="I6" s="157">
        <f t="shared" si="2"/>
        <v>0.22981025337723379</v>
      </c>
      <c r="J6" s="147">
        <f>Sheet2!BU12</f>
        <v>500139.4908333011</v>
      </c>
      <c r="K6" s="152">
        <f>Sheet2!BV12</f>
        <v>3389.7773766205055</v>
      </c>
      <c r="L6" s="142">
        <f>Sheet2!BZ12</f>
        <v>3.7926419821894206</v>
      </c>
      <c r="M6" s="158">
        <f>Sheet2!CA12</f>
        <v>2.7370054645712578E-2</v>
      </c>
      <c r="N6" s="141">
        <v>1036.4351807310284</v>
      </c>
      <c r="O6" s="152">
        <v>0.74648529096213845</v>
      </c>
      <c r="P6" s="141">
        <f t="shared" si="3"/>
        <v>3.9308275782585778</v>
      </c>
      <c r="Q6" s="157">
        <f t="shared" si="4"/>
        <v>2.8508216719969733E-2</v>
      </c>
      <c r="R6" s="150">
        <f>Sheet2!CG12</f>
        <v>121120.68978602203</v>
      </c>
      <c r="S6" s="159">
        <f>Sheet2!CH12</f>
        <v>1232.7109492407374</v>
      </c>
      <c r="T6" s="142">
        <f>Sheet2!CL12</f>
        <v>3.8965606030762463</v>
      </c>
      <c r="U6" s="158">
        <f>Sheet2!CM12</f>
        <v>4.082285223345631E-2</v>
      </c>
      <c r="V6" s="141">
        <v>1036.4351807310284</v>
      </c>
      <c r="W6" s="152">
        <v>0.74648529096213845</v>
      </c>
      <c r="X6" s="141">
        <f t="shared" si="5"/>
        <v>4.0385324928787343</v>
      </c>
      <c r="Y6" s="157">
        <f t="shared" si="6"/>
        <v>4.2410106232853531E-2</v>
      </c>
      <c r="Z6" s="150">
        <f>Sheet2!CS12</f>
        <v>929.76935082742375</v>
      </c>
      <c r="AA6" s="159">
        <f>Sheet2!CT12</f>
        <v>193.04503926440441</v>
      </c>
      <c r="AB6" s="142">
        <f>Sheet2!CX12</f>
        <v>6.7726967179049238E-3</v>
      </c>
      <c r="AC6" s="158">
        <f>Sheet2!CY12</f>
        <v>1.4062737814016608E-3</v>
      </c>
      <c r="AD6" s="141">
        <v>1036.4351807310284</v>
      </c>
      <c r="AE6" s="152">
        <v>0.74648529096213845</v>
      </c>
      <c r="AF6" s="141">
        <f t="shared" si="7"/>
        <v>7.0194611468582316E-3</v>
      </c>
      <c r="AG6" s="157">
        <f t="shared" si="8"/>
        <v>1.4575203892264195E-3</v>
      </c>
      <c r="AH6" s="150">
        <f>Sheet2!DE12</f>
        <v>529450.1734582847</v>
      </c>
      <c r="AI6" s="159">
        <f>Sheet2!DF12</f>
        <v>5237.2671293659851</v>
      </c>
      <c r="AJ6" s="142">
        <f>Sheet2!DJ12</f>
        <v>3.5803415910404235</v>
      </c>
      <c r="AK6" s="158">
        <f>Sheet2!DK12</f>
        <v>3.6525688704319825E-2</v>
      </c>
      <c r="AL6" s="141">
        <v>1036.4351807310284</v>
      </c>
      <c r="AM6" s="152">
        <v>0.74648529096213845</v>
      </c>
      <c r="AN6" s="141">
        <f t="shared" si="9"/>
        <v>3.7107919839887993</v>
      </c>
      <c r="AO6" s="157">
        <f t="shared" si="10"/>
        <v>3.7950736935287187E-2</v>
      </c>
      <c r="AP6" s="150">
        <f>Sheet2!DQ12</f>
        <v>342572.71908969799</v>
      </c>
      <c r="AQ6" s="159">
        <f>Sheet2!DR12</f>
        <v>3521.7054874562195</v>
      </c>
      <c r="AR6" s="142">
        <f>Sheet2!DV12</f>
        <v>4.0899321763335479</v>
      </c>
      <c r="AS6" s="158">
        <f>Sheet2!DW12</f>
        <v>4.3241003582096441E-2</v>
      </c>
      <c r="AT6" s="141">
        <v>1036.4351807310284</v>
      </c>
      <c r="AU6" s="152">
        <v>0.74648529096213845</v>
      </c>
      <c r="AV6" s="141">
        <f t="shared" si="11"/>
        <v>4.2389495943559083</v>
      </c>
      <c r="AW6" s="157">
        <f t="shared" si="12"/>
        <v>4.4920370635023368E-2</v>
      </c>
      <c r="AX6" s="150">
        <f>Sheet2!EC12</f>
        <v>874.21897938011693</v>
      </c>
      <c r="AY6" s="159">
        <f>Sheet2!ED12</f>
        <v>130.2633974184819</v>
      </c>
      <c r="AZ6" s="142">
        <f>Sheet2!EH12</f>
        <v>2.2551760076876485E-2</v>
      </c>
      <c r="BA6" s="158">
        <f>Sheet2!EI12</f>
        <v>3.3607083331188706E-3</v>
      </c>
      <c r="BB6" s="141">
        <v>1036.4351807310284</v>
      </c>
      <c r="BC6" s="152">
        <v>0.74648529096213845</v>
      </c>
      <c r="BD6" s="141">
        <f t="shared" si="13"/>
        <v>2.337343753108027E-2</v>
      </c>
      <c r="BE6" s="160">
        <f t="shared" si="0"/>
        <v>3.4831970302079732E-3</v>
      </c>
      <c r="BF6" s="150">
        <f>Sheet2!EO12</f>
        <v>13323.195705216242</v>
      </c>
      <c r="BG6" s="158">
        <f>Sheet2!EP12</f>
        <v>311.84485820840553</v>
      </c>
      <c r="BH6" s="142">
        <f>Sheet2!ET12</f>
        <v>0.17749351485040887</v>
      </c>
      <c r="BI6" s="158">
        <f>Sheet2!EU12</f>
        <v>4.1730914821769341E-3</v>
      </c>
      <c r="BJ6" s="141">
        <v>1036.4351807310284</v>
      </c>
      <c r="BK6" s="152">
        <v>0.74648529096213845</v>
      </c>
      <c r="BL6" s="141">
        <f t="shared" si="14"/>
        <v>0.183960523142569</v>
      </c>
      <c r="BM6" s="157">
        <f t="shared" si="15"/>
        <v>4.3271677943572803E-3</v>
      </c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140"/>
    </row>
    <row r="7" spans="1:97" s="31" customFormat="1" ht="12.75" x14ac:dyDescent="0.2">
      <c r="A7" s="149" t="s">
        <v>72</v>
      </c>
      <c r="B7" s="147">
        <f>Sheet2!BI13</f>
        <v>1619716.475494154</v>
      </c>
      <c r="C7" s="152">
        <f>Sheet2!BJ13</f>
        <v>11371.92456184478</v>
      </c>
      <c r="D7" s="141">
        <f>Sheet2!BN13</f>
        <v>69.61133210822392</v>
      </c>
      <c r="E7" s="152">
        <f>Sheet2!BO13</f>
        <v>0.51789258507508007</v>
      </c>
      <c r="F7" s="141">
        <v>1005.5424447247731</v>
      </c>
      <c r="G7" s="152">
        <v>0.71872699645685167</v>
      </c>
      <c r="H7" s="141">
        <f>(D7*F7)/1000</f>
        <v>69.997149068651581</v>
      </c>
      <c r="I7" s="157">
        <f t="shared" si="2"/>
        <v>0.52316080953886523</v>
      </c>
      <c r="J7" s="147">
        <f>Sheet2!BU13</f>
        <v>874144.43511731969</v>
      </c>
      <c r="K7" s="152">
        <f>Sheet2!BV13</f>
        <v>7903.5741294696854</v>
      </c>
      <c r="L7" s="142">
        <f>Sheet2!BZ13</f>
        <v>6.6287844569110694</v>
      </c>
      <c r="M7" s="158">
        <f>Sheet2!CA13</f>
        <v>6.2145176283286738E-2</v>
      </c>
      <c r="N7" s="141">
        <v>1005.5424447247731</v>
      </c>
      <c r="O7" s="152">
        <v>0.71872699645685167</v>
      </c>
      <c r="P7" s="141">
        <f t="shared" si="3"/>
        <v>6.6655241283559343</v>
      </c>
      <c r="Q7" s="157">
        <f t="shared" si="4"/>
        <v>6.2670966908336734E-2</v>
      </c>
      <c r="R7" s="150">
        <f>Sheet2!CG13</f>
        <v>210554.39198733828</v>
      </c>
      <c r="S7" s="159">
        <f>Sheet2!CH13</f>
        <v>1826.7503458808092</v>
      </c>
      <c r="T7" s="142">
        <f>Sheet2!CL13</f>
        <v>6.7737225578219755</v>
      </c>
      <c r="U7" s="158">
        <f>Sheet2!CM13</f>
        <v>6.1132208287321584E-2</v>
      </c>
      <c r="V7" s="141">
        <v>1005.5424447247731</v>
      </c>
      <c r="W7" s="152">
        <v>0.71872699645685167</v>
      </c>
      <c r="X7" s="141">
        <f t="shared" si="5"/>
        <v>6.8112655406796518</v>
      </c>
      <c r="Y7" s="157">
        <f t="shared" si="6"/>
        <v>6.1663517793473607E-2</v>
      </c>
      <c r="Z7" s="150">
        <f>Sheet2!CS13</f>
        <v>531.71268950359183</v>
      </c>
      <c r="AA7" s="159">
        <f>Sheet2!CT13</f>
        <v>168.63641046508093</v>
      </c>
      <c r="AB7" s="142">
        <f>Sheet2!CX13</f>
        <v>3.8731420689062791E-3</v>
      </c>
      <c r="AC7" s="158">
        <f>Sheet2!CY13</f>
        <v>1.2284242866520698E-3</v>
      </c>
      <c r="AD7" s="141">
        <v>1005.5424447247731</v>
      </c>
      <c r="AE7" s="152">
        <v>0.71872699645685167</v>
      </c>
      <c r="AF7" s="141">
        <f t="shared" si="7"/>
        <v>3.8946087447343856E-3</v>
      </c>
      <c r="AG7" s="157">
        <f t="shared" si="8"/>
        <v>1.2352358970770187E-3</v>
      </c>
      <c r="AH7" s="150">
        <f>Sheet2!DE13</f>
        <v>982416.54787024471</v>
      </c>
      <c r="AI7" s="159">
        <f>Sheet2!DF13</f>
        <v>7530.6367747440281</v>
      </c>
      <c r="AJ7" s="142">
        <f>Sheet2!DJ13</f>
        <v>6.6434709107585679</v>
      </c>
      <c r="AK7" s="158">
        <f>Sheet2!DK13</f>
        <v>5.3554943955924791E-2</v>
      </c>
      <c r="AL7" s="141">
        <v>1005.5424447247731</v>
      </c>
      <c r="AM7" s="152">
        <v>0.71872699645685167</v>
      </c>
      <c r="AN7" s="141">
        <f t="shared" si="9"/>
        <v>6.6802919810620853</v>
      </c>
      <c r="AO7" s="157">
        <f t="shared" si="10"/>
        <v>5.4063038842567399E-2</v>
      </c>
      <c r="AP7" s="150">
        <f>Sheet2!DQ13</f>
        <v>590920.24159817887</v>
      </c>
      <c r="AQ7" s="159">
        <f>Sheet2!DR13</f>
        <v>4503.8455843196343</v>
      </c>
      <c r="AR7" s="142">
        <f>Sheet2!DV13</f>
        <v>7.054921700073769</v>
      </c>
      <c r="AS7" s="158">
        <f>Sheet2!DW13</f>
        <v>5.6522183458392328E-2</v>
      </c>
      <c r="AT7" s="141">
        <v>1005.5424447247731</v>
      </c>
      <c r="AU7" s="152">
        <v>0.71872699645685167</v>
      </c>
      <c r="AV7" s="141">
        <f t="shared" si="11"/>
        <v>7.0940232136340304</v>
      </c>
      <c r="AW7" s="157">
        <f t="shared" si="12"/>
        <v>5.7061190823850437E-2</v>
      </c>
      <c r="AX7" s="150">
        <f>Sheet2!EC13</f>
        <v>838.89921177280746</v>
      </c>
      <c r="AY7" s="159">
        <f>Sheet2!ED13</f>
        <v>199.15475909108363</v>
      </c>
      <c r="AZ7" s="142">
        <f>Sheet2!EH13</f>
        <v>2.1640634896757577E-2</v>
      </c>
      <c r="BA7" s="158">
        <f>Sheet2!EI13</f>
        <v>5.1377136404653998E-3</v>
      </c>
      <c r="BB7" s="141">
        <v>1005.5424447247731</v>
      </c>
      <c r="BC7" s="152">
        <v>0.71872699645685167</v>
      </c>
      <c r="BD7" s="141">
        <f t="shared" si="13"/>
        <v>2.1760576919481849E-2</v>
      </c>
      <c r="BE7" s="160">
        <f>BD7*SQRT(((BA7/AZ7)^2)+((BC7/BB7)^2))</f>
        <v>5.1662125478450669E-3</v>
      </c>
      <c r="BF7" s="150">
        <f>Sheet2!EO13</f>
        <v>106871.63061003576</v>
      </c>
      <c r="BG7" s="158">
        <f>Sheet2!EP13</f>
        <v>1660.0479616651046</v>
      </c>
      <c r="BH7" s="142">
        <f>Sheet2!ET13</f>
        <v>1.4237591171420774</v>
      </c>
      <c r="BI7" s="158">
        <f>Sheet2!EU13</f>
        <v>2.2340183126352615E-2</v>
      </c>
      <c r="BJ7" s="141">
        <v>1005.5424447247731</v>
      </c>
      <c r="BK7" s="152">
        <v>0.71872699645685167</v>
      </c>
      <c r="BL7" s="141">
        <f t="shared" si="14"/>
        <v>1.4316502233502291</v>
      </c>
      <c r="BM7" s="157">
        <f t="shared" si="15"/>
        <v>2.2487297141168278E-2</v>
      </c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140"/>
    </row>
    <row r="8" spans="1:97" s="31" customFormat="1" ht="12.75" x14ac:dyDescent="0.2">
      <c r="A8" s="149" t="s">
        <v>22</v>
      </c>
      <c r="B8" s="147">
        <f>Sheet2!BI14</f>
        <v>2853067.7982015982</v>
      </c>
      <c r="C8" s="152">
        <f>Sheet2!BJ14</f>
        <v>24269.80337363026</v>
      </c>
      <c r="D8" s="141">
        <f>Sheet2!BN14</f>
        <v>122.61766366690726</v>
      </c>
      <c r="E8" s="152">
        <f>Sheet2!BO14</f>
        <v>1.0858300196482158</v>
      </c>
      <c r="F8" s="141">
        <v>658.15532657992799</v>
      </c>
      <c r="G8" s="152">
        <v>0.48355714128004268</v>
      </c>
      <c r="H8" s="141">
        <f t="shared" si="1"/>
        <v>80.701468475161121</v>
      </c>
      <c r="I8" s="157">
        <f t="shared" si="2"/>
        <v>0.71710028876122001</v>
      </c>
      <c r="J8" s="147">
        <f>Sheet2!BU14</f>
        <v>1603780.5452749089</v>
      </c>
      <c r="K8" s="152">
        <f>Sheet2!BV14</f>
        <v>12333.564158911473</v>
      </c>
      <c r="L8" s="142">
        <f>Sheet2!BZ14</f>
        <v>12.161737950534302</v>
      </c>
      <c r="M8" s="158">
        <f>Sheet2!CA14</f>
        <v>9.8264800954656645E-2</v>
      </c>
      <c r="N8" s="141">
        <v>658.15532657992799</v>
      </c>
      <c r="O8" s="152">
        <v>0.48355714128004268</v>
      </c>
      <c r="P8" s="141">
        <f t="shared" si="3"/>
        <v>8.0043126126134077</v>
      </c>
      <c r="Q8" s="157">
        <f t="shared" si="4"/>
        <v>6.4940332697709865E-2</v>
      </c>
      <c r="R8" s="150">
        <f>Sheet2!CG14</f>
        <v>373264.41299731925</v>
      </c>
      <c r="S8" s="159">
        <f>Sheet2!CH14</f>
        <v>3170.4809236963983</v>
      </c>
      <c r="T8" s="142">
        <f>Sheet2!CL14</f>
        <v>12.008249034787005</v>
      </c>
      <c r="U8" s="158">
        <f>Sheet2!CM14</f>
        <v>0.10627427160208958</v>
      </c>
      <c r="V8" s="141">
        <v>658.15532657992799</v>
      </c>
      <c r="W8" s="152">
        <v>0.48355714128004268</v>
      </c>
      <c r="X8" s="141">
        <f t="shared" si="5"/>
        <v>7.9032930651433464</v>
      </c>
      <c r="Y8" s="157">
        <f t="shared" si="6"/>
        <v>7.0185592593584728E-2</v>
      </c>
      <c r="Z8" s="150">
        <f>Sheet2!CS14</f>
        <v>2788.8222285963343</v>
      </c>
      <c r="AA8" s="159">
        <f>Sheet2!CT14</f>
        <v>1916.3581103589165</v>
      </c>
      <c r="AB8" s="142">
        <f>Sheet2!CX14</f>
        <v>2.0314551278363763E-2</v>
      </c>
      <c r="AC8" s="158">
        <f>Sheet2!CY14</f>
        <v>1.3959354572198598E-2</v>
      </c>
      <c r="AD8" s="141">
        <v>658.15532657992799</v>
      </c>
      <c r="AE8" s="152">
        <v>0.48355714128004268</v>
      </c>
      <c r="AF8" s="141">
        <f t="shared" si="7"/>
        <v>1.3370130130936197E-2</v>
      </c>
      <c r="AG8" s="157">
        <f t="shared" si="8"/>
        <v>9.1874288188447412E-3</v>
      </c>
      <c r="AH8" s="150">
        <f>Sheet2!DE14</f>
        <v>1792582.8979035993</v>
      </c>
      <c r="AI8" s="159">
        <f>Sheet2!DF14</f>
        <v>9738.0961887405083</v>
      </c>
      <c r="AJ8" s="142">
        <f>Sheet2!DJ14</f>
        <v>12.122121072943049</v>
      </c>
      <c r="AK8" s="158">
        <f>Sheet2!DK14</f>
        <v>7.2466659396596383E-2</v>
      </c>
      <c r="AL8" s="141">
        <v>658.15532657992799</v>
      </c>
      <c r="AM8" s="152">
        <v>0.48355714128004268</v>
      </c>
      <c r="AN8" s="141">
        <f t="shared" si="9"/>
        <v>7.9782385536042595</v>
      </c>
      <c r="AO8" s="157">
        <f t="shared" si="10"/>
        <v>4.8053178178285492E-2</v>
      </c>
      <c r="AP8" s="150">
        <f>Sheet2!DQ14</f>
        <v>1059434.7090969963</v>
      </c>
      <c r="AQ8" s="159">
        <f>Sheet2!DR14</f>
        <v>6221.3464794945248</v>
      </c>
      <c r="AR8" s="142">
        <f>Sheet2!DV14</f>
        <v>12.648456412332813</v>
      </c>
      <c r="AS8" s="158">
        <f>Sheet2!DW14</f>
        <v>8.0574845759240052E-2</v>
      </c>
      <c r="AT8" s="141">
        <v>658.15532657992799</v>
      </c>
      <c r="AU8" s="152">
        <v>0.48355714128004268</v>
      </c>
      <c r="AV8" s="141">
        <f t="shared" si="11"/>
        <v>8.3246489607908867</v>
      </c>
      <c r="AW8" s="157">
        <f t="shared" si="12"/>
        <v>5.3382304689229776E-2</v>
      </c>
      <c r="AX8" s="150">
        <f>Sheet2!EC14</f>
        <v>441.33336810412095</v>
      </c>
      <c r="AY8" s="159">
        <f>Sheet2!ED14</f>
        <v>93.29841074511836</v>
      </c>
      <c r="AZ8" s="142">
        <f>Sheet2!EH14</f>
        <v>1.1384841173845504E-2</v>
      </c>
      <c r="BA8" s="158">
        <f>Sheet2!EI14</f>
        <v>2.4069020139683276E-3</v>
      </c>
      <c r="BB8" s="141">
        <v>658.15532657992799</v>
      </c>
      <c r="BC8" s="152">
        <v>0.48355714128004268</v>
      </c>
      <c r="BD8" s="141">
        <f t="shared" si="13"/>
        <v>7.4929938608328988E-3</v>
      </c>
      <c r="BE8" s="160">
        <f t="shared" si="0"/>
        <v>1.584124947072585E-3</v>
      </c>
      <c r="BF8" s="150">
        <f>Sheet2!EO14</f>
        <v>606961.43556384835</v>
      </c>
      <c r="BG8" s="158">
        <f>Sheet2!EP14</f>
        <v>7427.6362842800145</v>
      </c>
      <c r="BH8" s="142">
        <f>Sheet2!ET14</f>
        <v>8.0860268782735609</v>
      </c>
      <c r="BI8" s="158">
        <f>Sheet2!EU14</f>
        <v>0.10056754108557325</v>
      </c>
      <c r="BJ8" s="141">
        <v>658.15532657992799</v>
      </c>
      <c r="BK8" s="152">
        <v>0.48355714128004268</v>
      </c>
      <c r="BL8" s="141">
        <f t="shared" si="14"/>
        <v>5.3218616608042115</v>
      </c>
      <c r="BM8" s="157">
        <f t="shared" si="15"/>
        <v>6.6304453687126091E-2</v>
      </c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140"/>
    </row>
    <row r="9" spans="1:97" s="31" customFormat="1" ht="12.75" x14ac:dyDescent="0.2">
      <c r="A9" s="149" t="s">
        <v>68</v>
      </c>
      <c r="B9" s="147">
        <f>Sheet2!BI15</f>
        <v>1891768.23597814</v>
      </c>
      <c r="C9" s="152">
        <f>Sheet2!BJ15</f>
        <v>15771.376589318355</v>
      </c>
      <c r="D9" s="141">
        <f>Sheet2!BN15</f>
        <v>81.303431149137879</v>
      </c>
      <c r="E9" s="152">
        <f>Sheet2!BO15</f>
        <v>0.70673062303844891</v>
      </c>
      <c r="F9" s="141">
        <v>1004.0697707018927</v>
      </c>
      <c r="G9" s="152">
        <v>0.7211047803077506</v>
      </c>
      <c r="H9" s="141">
        <f t="shared" si="1"/>
        <v>81.634317471191991</v>
      </c>
      <c r="I9" s="157">
        <f t="shared" si="2"/>
        <v>0.7120246939890329</v>
      </c>
      <c r="J9" s="147">
        <f>Sheet2!BU15</f>
        <v>1025891.0648465278</v>
      </c>
      <c r="K9" s="152">
        <f>Sheet2!BV15</f>
        <v>6156.8221449207749</v>
      </c>
      <c r="L9" s="142">
        <f>Sheet2!BZ15</f>
        <v>7.7795047041921856</v>
      </c>
      <c r="M9" s="158">
        <f>Sheet2!CA15</f>
        <v>5.0512974795321741E-2</v>
      </c>
      <c r="N9" s="141">
        <v>1004.0697707018927</v>
      </c>
      <c r="O9" s="152">
        <v>0.7211047803077506</v>
      </c>
      <c r="P9" s="141">
        <f t="shared" si="3"/>
        <v>7.8111655045125437</v>
      </c>
      <c r="Q9" s="157">
        <f t="shared" si="4"/>
        <v>5.1027852201707927E-2</v>
      </c>
      <c r="R9" s="150">
        <f>Sheet2!CG15</f>
        <v>246636.10664594732</v>
      </c>
      <c r="S9" s="159">
        <f>Sheet2!CH15</f>
        <v>2359.9179870706521</v>
      </c>
      <c r="T9" s="142">
        <f>Sheet2!CL15</f>
        <v>7.9345034952370135</v>
      </c>
      <c r="U9" s="158">
        <f>Sheet2!CM15</f>
        <v>7.8440195295120169E-2</v>
      </c>
      <c r="V9" s="141">
        <v>1004.0697707018927</v>
      </c>
      <c r="W9" s="152">
        <v>0.7211047803077506</v>
      </c>
      <c r="X9" s="141">
        <f t="shared" si="5"/>
        <v>7.9667951050959944</v>
      </c>
      <c r="Y9" s="157">
        <f t="shared" si="6"/>
        <v>7.8966983252056214E-2</v>
      </c>
      <c r="Z9" s="150">
        <f>Sheet2!CS15</f>
        <v>1863.1630507873836</v>
      </c>
      <c r="AA9" s="159">
        <f>Sheet2!CT15</f>
        <v>138.61664623762542</v>
      </c>
      <c r="AB9" s="142">
        <f>Sheet2!CX15</f>
        <v>1.3571794195796853E-2</v>
      </c>
      <c r="AC9" s="158">
        <f>Sheet2!CY15</f>
        <v>1.0101714909152967E-3</v>
      </c>
      <c r="AD9" s="141">
        <v>1004.0697707018927</v>
      </c>
      <c r="AE9" s="152">
        <v>0.7211047803077506</v>
      </c>
      <c r="AF9" s="141">
        <f t="shared" si="7"/>
        <v>1.3627028286187023E-2</v>
      </c>
      <c r="AG9" s="157">
        <f t="shared" si="8"/>
        <v>1.0143298714030201E-3</v>
      </c>
      <c r="AH9" s="150">
        <f>Sheet2!DE15</f>
        <v>1147299.0863478698</v>
      </c>
      <c r="AI9" s="159">
        <f>Sheet2!DF15</f>
        <v>8223.8509006325912</v>
      </c>
      <c r="AJ9" s="142">
        <f>Sheet2!DJ15</f>
        <v>7.7584687703149902</v>
      </c>
      <c r="AK9" s="158">
        <f>Sheet2!DK15</f>
        <v>5.888574048968135E-2</v>
      </c>
      <c r="AL9" s="141">
        <v>1004.0697707018927</v>
      </c>
      <c r="AM9" s="152">
        <v>0.7211047803077506</v>
      </c>
      <c r="AN9" s="141">
        <f t="shared" si="9"/>
        <v>7.7900439592079671</v>
      </c>
      <c r="AO9" s="157">
        <f t="shared" si="10"/>
        <v>5.9389496492840525E-2</v>
      </c>
      <c r="AP9" s="150">
        <f>Sheet2!DQ15</f>
        <v>688851.13803201402</v>
      </c>
      <c r="AQ9" s="159">
        <f>Sheet2!DR15</f>
        <v>6155.4030687698096</v>
      </c>
      <c r="AR9" s="142">
        <f>Sheet2!DV15</f>
        <v>8.2241062324739023</v>
      </c>
      <c r="AS9" s="158">
        <f>Sheet2!DW15</f>
        <v>7.6242635917415646E-2</v>
      </c>
      <c r="AT9" s="141">
        <v>1004.0697707018927</v>
      </c>
      <c r="AU9" s="152">
        <v>0.7211047803077506</v>
      </c>
      <c r="AV9" s="141">
        <f t="shared" si="11"/>
        <v>8.257576459068078</v>
      </c>
      <c r="AW9" s="157">
        <f t="shared" si="12"/>
        <v>7.6782293659610742E-2</v>
      </c>
      <c r="AX9" s="150">
        <f>Sheet2!EC15</f>
        <v>2017.5382052349717</v>
      </c>
      <c r="AY9" s="159">
        <f>Sheet2!ED15</f>
        <v>161.06631605285415</v>
      </c>
      <c r="AZ9" s="142">
        <f>Sheet2!EH15</f>
        <v>5.204535548136132E-2</v>
      </c>
      <c r="BA9" s="158">
        <f>Sheet2!EI15</f>
        <v>4.156548383081742E-3</v>
      </c>
      <c r="BB9" s="141">
        <v>1004.0697707018927</v>
      </c>
      <c r="BC9" s="152">
        <v>0.7211047803077506</v>
      </c>
      <c r="BD9" s="141">
        <f t="shared" si="13"/>
        <v>5.2257168144268951E-2</v>
      </c>
      <c r="BE9" s="160">
        <f t="shared" si="0"/>
        <v>4.1736333246923133E-3</v>
      </c>
      <c r="BF9" s="150">
        <f>Sheet2!EO15</f>
        <v>619814.90645715035</v>
      </c>
      <c r="BG9" s="158">
        <f>Sheet2!EP15</f>
        <v>3508.223477852523</v>
      </c>
      <c r="BH9" s="142">
        <f>Sheet2!ET15</f>
        <v>8.2572626521342123</v>
      </c>
      <c r="BI9" s="158">
        <f>Sheet2!EU15</f>
        <v>5.0204325698723212E-2</v>
      </c>
      <c r="BJ9" s="141">
        <v>1004.0697707018927</v>
      </c>
      <c r="BK9" s="152">
        <v>0.7211047803077506</v>
      </c>
      <c r="BL9" s="141">
        <f t="shared" si="14"/>
        <v>8.2908678177536999</v>
      </c>
      <c r="BM9" s="157">
        <f t="shared" si="15"/>
        <v>5.0759096458343471E-2</v>
      </c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140"/>
    </row>
    <row r="10" spans="1:97" s="31" customFormat="1" ht="12.75" x14ac:dyDescent="0.2">
      <c r="A10" s="149" t="s">
        <v>139</v>
      </c>
      <c r="B10" s="147">
        <f>Sheet2!BI16</f>
        <v>1439435.7951269224</v>
      </c>
      <c r="C10" s="152">
        <f>Sheet2!BJ16</f>
        <v>13371.903923664679</v>
      </c>
      <c r="D10" s="141">
        <f>Sheet2!BN16</f>
        <v>61.863322809305586</v>
      </c>
      <c r="E10" s="152">
        <f>Sheet2!BO16</f>
        <v>0.59451566748587936</v>
      </c>
      <c r="F10" s="141">
        <v>1051.6427530749781</v>
      </c>
      <c r="G10" s="152">
        <v>0.7509554899214046</v>
      </c>
      <c r="H10" s="141">
        <f t="shared" si="1"/>
        <v>65.058115113544218</v>
      </c>
      <c r="I10" s="157">
        <f t="shared" si="2"/>
        <v>0.62694168791844662</v>
      </c>
      <c r="J10" s="147">
        <f>Sheet2!BU16</f>
        <v>796669.91734856577</v>
      </c>
      <c r="K10" s="152">
        <f>Sheet2!BV16</f>
        <v>6940.7965714136562</v>
      </c>
      <c r="L10" s="142">
        <f>Sheet2!BZ16</f>
        <v>6.0412821420067013</v>
      </c>
      <c r="M10" s="158">
        <f>Sheet2!CA16</f>
        <v>5.4721602103972429E-2</v>
      </c>
      <c r="N10" s="141">
        <v>1051.6427530749781</v>
      </c>
      <c r="O10" s="152">
        <v>0.7509554899214046</v>
      </c>
      <c r="P10" s="141">
        <f t="shared" si="3"/>
        <v>6.3532705839226287</v>
      </c>
      <c r="Q10" s="157">
        <f t="shared" si="4"/>
        <v>5.7726124866256591E-2</v>
      </c>
      <c r="R10" s="150">
        <f>Sheet2!CG16</f>
        <v>191704.4801015344</v>
      </c>
      <c r="S10" s="159">
        <f>Sheet2!CH16</f>
        <v>1789.1473161235181</v>
      </c>
      <c r="T10" s="142">
        <f>Sheet2!CL16</f>
        <v>6.1673040825355292</v>
      </c>
      <c r="U10" s="158">
        <f>Sheet2!CM16</f>
        <v>5.9564623335855882E-2</v>
      </c>
      <c r="V10" s="141">
        <v>1051.6427530749781</v>
      </c>
      <c r="W10" s="152">
        <v>0.7509554899214046</v>
      </c>
      <c r="X10" s="141">
        <f t="shared" si="5"/>
        <v>6.4858006444082168</v>
      </c>
      <c r="Y10" s="157">
        <f t="shared" si="6"/>
        <v>6.2811682453417783E-2</v>
      </c>
      <c r="Z10" s="150">
        <f>Sheet2!CS16</f>
        <v>2626.7631845213855</v>
      </c>
      <c r="AA10" s="159">
        <f>Sheet2!CT16</f>
        <v>87.705131963659085</v>
      </c>
      <c r="AB10" s="142">
        <f>Sheet2!CX16</f>
        <v>1.9134068446856729E-2</v>
      </c>
      <c r="AC10" s="158">
        <f>Sheet2!CY16</f>
        <v>6.4027942686712086E-4</v>
      </c>
      <c r="AD10" s="141">
        <v>1051.6427530749781</v>
      </c>
      <c r="AE10" s="152">
        <v>0.7509554899214046</v>
      </c>
      <c r="AF10" s="141">
        <f t="shared" si="7"/>
        <v>2.0122204418977482E-2</v>
      </c>
      <c r="AG10" s="157">
        <f t="shared" si="8"/>
        <v>6.7349851344542259E-4</v>
      </c>
      <c r="AH10" s="150">
        <f>Sheet2!DE16</f>
        <v>929445.58960780059</v>
      </c>
      <c r="AI10" s="159">
        <f>Sheet2!DF16</f>
        <v>6667.1523685832026</v>
      </c>
      <c r="AJ10" s="142">
        <f>Sheet2!DJ16</f>
        <v>6.2852613294007895</v>
      </c>
      <c r="AK10" s="158">
        <f>Sheet2!DK16</f>
        <v>4.7735444021240997E-2</v>
      </c>
      <c r="AL10" s="141">
        <v>1051.6427530749781</v>
      </c>
      <c r="AM10" s="152">
        <v>0.7509554899214046</v>
      </c>
      <c r="AN10" s="141">
        <f t="shared" si="9"/>
        <v>6.6098495282467429</v>
      </c>
      <c r="AO10" s="157">
        <f t="shared" si="10"/>
        <v>5.0422034598535309E-2</v>
      </c>
      <c r="AP10" s="150">
        <f>Sheet2!DQ16</f>
        <v>528837.52071491699</v>
      </c>
      <c r="AQ10" s="159">
        <f>Sheet2!DR16</f>
        <v>5763.2009321686455</v>
      </c>
      <c r="AR10" s="142">
        <f>Sheet2!DV16</f>
        <v>6.3137239817922275</v>
      </c>
      <c r="AS10" s="158">
        <f>Sheet2!DW16</f>
        <v>7.0550150268786568E-2</v>
      </c>
      <c r="AT10" s="141">
        <v>1051.6427530749781</v>
      </c>
      <c r="AU10" s="152">
        <v>0.7509554899214046</v>
      </c>
      <c r="AV10" s="141">
        <f t="shared" si="11"/>
        <v>6.6397820703674917</v>
      </c>
      <c r="AW10" s="157">
        <f t="shared" si="12"/>
        <v>7.4344896682774789E-2</v>
      </c>
      <c r="AX10" s="150">
        <f>Sheet2!EC16</f>
        <v>686.76125005738584</v>
      </c>
      <c r="AY10" s="159">
        <f>Sheet2!ED16</f>
        <v>112.67967208355398</v>
      </c>
      <c r="AZ10" s="142">
        <f>Sheet2!EH16</f>
        <v>1.7716013157677953E-2</v>
      </c>
      <c r="BA10" s="158">
        <f>Sheet2!EI16</f>
        <v>2.9070034591877647E-3</v>
      </c>
      <c r="BB10" s="141">
        <v>1051.6427530749781</v>
      </c>
      <c r="BC10" s="152">
        <v>0.7509554899214046</v>
      </c>
      <c r="BD10" s="141">
        <f t="shared" si="13"/>
        <v>1.8630916850652979E-2</v>
      </c>
      <c r="BE10" s="160">
        <f t="shared" si="0"/>
        <v>3.0571580687510022E-3</v>
      </c>
      <c r="BF10" s="150">
        <f>Sheet2!EO16</f>
        <v>678013.40955975349</v>
      </c>
      <c r="BG10" s="158">
        <f>Sheet2!EP16</f>
        <v>5651.1526060349788</v>
      </c>
      <c r="BH10" s="142">
        <f>Sheet2!ET16</f>
        <v>9.0325914173394821</v>
      </c>
      <c r="BI10" s="158">
        <f>Sheet2!EU16</f>
        <v>7.7910896048128675E-2</v>
      </c>
      <c r="BJ10" s="141">
        <v>1051.6427530749781</v>
      </c>
      <c r="BK10" s="152">
        <v>0.7509554899214046</v>
      </c>
      <c r="BL10" s="141">
        <f t="shared" si="14"/>
        <v>9.4990593055323114</v>
      </c>
      <c r="BM10" s="157">
        <f t="shared" si="15"/>
        <v>8.2214723651815785E-2</v>
      </c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140"/>
    </row>
    <row r="11" spans="1:97" s="31" customFormat="1" ht="12.75" x14ac:dyDescent="0.2">
      <c r="A11" s="149" t="s">
        <v>80</v>
      </c>
      <c r="B11" s="147">
        <f>Sheet2!BI17</f>
        <v>431207.2753377168</v>
      </c>
      <c r="C11" s="152">
        <f>Sheet2!BJ17</f>
        <v>6098.1197335022134</v>
      </c>
      <c r="D11" s="141">
        <f>Sheet2!BN17</f>
        <v>18.532201965691801</v>
      </c>
      <c r="E11" s="152">
        <f>Sheet2!BO17</f>
        <v>0.26602069379313892</v>
      </c>
      <c r="F11" s="141">
        <v>1024.7336441250441</v>
      </c>
      <c r="G11" s="152">
        <v>0.7293174204720555</v>
      </c>
      <c r="H11" s="141">
        <f t="shared" si="1"/>
        <v>18.990570853964666</v>
      </c>
      <c r="I11" s="157">
        <f t="shared" si="2"/>
        <v>0.27293521563988804</v>
      </c>
      <c r="J11" s="147">
        <f>Sheet2!BU17</f>
        <v>237146.87131741119</v>
      </c>
      <c r="K11" s="152">
        <f>Sheet2!BV17</f>
        <v>2427.7947552424052</v>
      </c>
      <c r="L11" s="142">
        <f>Sheet2!BZ17</f>
        <v>1.7983246605956669</v>
      </c>
      <c r="M11" s="158">
        <f>Sheet2!CA17</f>
        <v>1.894222352853216E-2</v>
      </c>
      <c r="N11" s="141">
        <v>1024.7336441250441</v>
      </c>
      <c r="O11" s="152">
        <v>0.7293174204720555</v>
      </c>
      <c r="P11" s="141">
        <f t="shared" si="3"/>
        <v>1.8428037827721306</v>
      </c>
      <c r="Q11" s="157">
        <f t="shared" si="4"/>
        <v>1.9454992844692078E-2</v>
      </c>
      <c r="R11" s="150">
        <f>Sheet2!CG17</f>
        <v>58276.198507481458</v>
      </c>
      <c r="S11" s="159">
        <f>Sheet2!CH17</f>
        <v>640.96778486055052</v>
      </c>
      <c r="T11" s="142">
        <f>Sheet2!CL17</f>
        <v>1.8747972753661517</v>
      </c>
      <c r="U11" s="158">
        <f>Sheet2!CM17</f>
        <v>2.1140447709433303E-2</v>
      </c>
      <c r="V11" s="141">
        <v>1024.7336441250441</v>
      </c>
      <c r="W11" s="152">
        <v>0.7293174204720555</v>
      </c>
      <c r="X11" s="141">
        <f t="shared" si="5"/>
        <v>1.9211678439816604</v>
      </c>
      <c r="Y11" s="157">
        <f t="shared" si="6"/>
        <v>2.1706435709188097E-2</v>
      </c>
      <c r="Z11" s="150">
        <f>Sheet2!CS17</f>
        <v>212.34346111440982</v>
      </c>
      <c r="AA11" s="159">
        <f>Sheet2!CT17</f>
        <v>130.51897269864074</v>
      </c>
      <c r="AB11" s="142">
        <f>Sheet2!CX17</f>
        <v>1.5467684118413909E-3</v>
      </c>
      <c r="AC11" s="158">
        <f>Sheet2!CY17</f>
        <v>9.5074244442220983E-4</v>
      </c>
      <c r="AD11" s="141">
        <v>1024.7336441250441</v>
      </c>
      <c r="AE11" s="152">
        <v>0.7293174204720555</v>
      </c>
      <c r="AF11" s="141">
        <f t="shared" si="7"/>
        <v>1.5850256312837355E-3</v>
      </c>
      <c r="AG11" s="157">
        <f t="shared" si="8"/>
        <v>9.7425842279721378E-4</v>
      </c>
      <c r="AH11" s="150">
        <f>Sheet2!DE17</f>
        <v>257651.01240225459</v>
      </c>
      <c r="AI11" s="159">
        <f>Sheet2!DF17</f>
        <v>2035.916144765743</v>
      </c>
      <c r="AJ11" s="142">
        <f>Sheet2!DJ17</f>
        <v>1.742333239126129</v>
      </c>
      <c r="AK11" s="158">
        <f>Sheet2!DK17</f>
        <v>1.4437701835770879E-2</v>
      </c>
      <c r="AL11" s="141">
        <v>1024.7336441250441</v>
      </c>
      <c r="AM11" s="152">
        <v>0.7293174204720555</v>
      </c>
      <c r="AN11" s="141">
        <f t="shared" si="9"/>
        <v>1.78542748940991</v>
      </c>
      <c r="AO11" s="157">
        <f t="shared" si="10"/>
        <v>1.4849268870997391E-2</v>
      </c>
      <c r="AP11" s="150">
        <f>Sheet2!DQ17</f>
        <v>163045.14322078903</v>
      </c>
      <c r="AQ11" s="159">
        <f>Sheet2!DR17</f>
        <v>1433.9370236484649</v>
      </c>
      <c r="AR11" s="142">
        <f>Sheet2!DV17</f>
        <v>1.9465752533523046</v>
      </c>
      <c r="AS11" s="158">
        <f>Sheet2!DW17</f>
        <v>1.7781521148829631E-2</v>
      </c>
      <c r="AT11" s="141">
        <v>1024.7336441250441</v>
      </c>
      <c r="AU11" s="152">
        <v>0.7293174204720555</v>
      </c>
      <c r="AV11" s="141">
        <f t="shared" si="11"/>
        <v>1.994721152931338</v>
      </c>
      <c r="AW11" s="157">
        <f t="shared" si="12"/>
        <v>1.8276544449896206E-2</v>
      </c>
      <c r="AX11" s="150">
        <f>Sheet2!EC17</f>
        <v>592.44981400289646</v>
      </c>
      <c r="AY11" s="159">
        <f>Sheet2!ED17</f>
        <v>129.53025655029316</v>
      </c>
      <c r="AZ11" s="142">
        <f>Sheet2!EH17</f>
        <v>1.5283111415010871E-2</v>
      </c>
      <c r="BA11" s="158">
        <f>Sheet2!EI17</f>
        <v>3.3415951454435402E-3</v>
      </c>
      <c r="BB11" s="141">
        <v>1024.7336441250441</v>
      </c>
      <c r="BC11" s="152">
        <v>0.7293174204720555</v>
      </c>
      <c r="BD11" s="141">
        <f t="shared" si="13"/>
        <v>1.5661118453873149E-2</v>
      </c>
      <c r="BE11" s="160">
        <f t="shared" si="0"/>
        <v>3.4242631115615693E-3</v>
      </c>
      <c r="BF11" s="150">
        <f>Sheet2!EO17</f>
        <v>698276.39532223914</v>
      </c>
      <c r="BG11" s="158">
        <f>Sheet2!EP17</f>
        <v>5512.1220265005113</v>
      </c>
      <c r="BH11" s="142">
        <f>Sheet2!ET17</f>
        <v>9.3025378058729213</v>
      </c>
      <c r="BI11" s="158">
        <f>Sheet2!EU17</f>
        <v>7.6282716785495308E-2</v>
      </c>
      <c r="BJ11" s="141">
        <v>1024.7336441250441</v>
      </c>
      <c r="BK11" s="152">
        <v>0.7293174204720555</v>
      </c>
      <c r="BL11" s="141">
        <f t="shared" si="14"/>
        <v>9.5326234654231499</v>
      </c>
      <c r="BM11" s="157">
        <f t="shared" si="15"/>
        <v>7.8463335065250939E-2</v>
      </c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140"/>
    </row>
    <row r="12" spans="1:97" s="31" customFormat="1" ht="12.75" x14ac:dyDescent="0.2">
      <c r="A12" s="149" t="s">
        <v>130</v>
      </c>
      <c r="B12" s="147">
        <f>Sheet2!BI18</f>
        <v>92588.90652012697</v>
      </c>
      <c r="C12" s="152">
        <f>Sheet2!BJ18</f>
        <v>1375.7993775801726</v>
      </c>
      <c r="D12" s="141">
        <f>Sheet2!BN18</f>
        <v>3.9792378597269629</v>
      </c>
      <c r="E12" s="152">
        <f>Sheet2!BO18</f>
        <v>5.993388363530229E-2</v>
      </c>
      <c r="F12" s="141">
        <v>1018.5515146398701</v>
      </c>
      <c r="G12" s="152">
        <v>0.73963980893544645</v>
      </c>
      <c r="H12" s="141">
        <f t="shared" si="1"/>
        <v>4.0530587491372128</v>
      </c>
      <c r="I12" s="157">
        <f t="shared" si="2"/>
        <v>6.1116657186852864E-2</v>
      </c>
      <c r="J12" s="147">
        <f>Sheet2!BU18</f>
        <v>45036.321752512966</v>
      </c>
      <c r="K12" s="152">
        <f>Sheet2!BV18</f>
        <v>941.03029558897481</v>
      </c>
      <c r="L12" s="142">
        <f>Sheet2!BZ18</f>
        <v>0.34151801193979697</v>
      </c>
      <c r="M12" s="158">
        <f>Sheet2!CA18</f>
        <v>7.1860170770004349E-3</v>
      </c>
      <c r="N12" s="141">
        <v>1018.5515146398701</v>
      </c>
      <c r="O12" s="152">
        <v>0.73963980893544645</v>
      </c>
      <c r="P12" s="141">
        <f t="shared" si="3"/>
        <v>0.34785368833807745</v>
      </c>
      <c r="Q12" s="157">
        <f t="shared" si="4"/>
        <v>7.3236860769031542E-3</v>
      </c>
      <c r="R12" s="150">
        <f>Sheet2!CG18</f>
        <v>12772.410514010848</v>
      </c>
      <c r="S12" s="159">
        <f>Sheet2!CH18</f>
        <v>588.37890565503869</v>
      </c>
      <c r="T12" s="142">
        <f>Sheet2!CL18</f>
        <v>0.41089983637919342</v>
      </c>
      <c r="U12" s="158">
        <f>Sheet2!CM18</f>
        <v>1.8956205168049165E-2</v>
      </c>
      <c r="V12" s="141">
        <v>1018.5515146398701</v>
      </c>
      <c r="W12" s="152">
        <v>0.73963980893544645</v>
      </c>
      <c r="X12" s="141">
        <f t="shared" si="5"/>
        <v>0.41852265070930222</v>
      </c>
      <c r="Y12" s="157">
        <f t="shared" si="6"/>
        <v>1.9310263265567201E-2</v>
      </c>
      <c r="Z12" s="150">
        <f>Sheet2!CS18</f>
        <v>799.3946659083017</v>
      </c>
      <c r="AA12" s="159">
        <f>Sheet2!CT18</f>
        <v>125.35383655772868</v>
      </c>
      <c r="AB12" s="142">
        <f>Sheet2!CX18</f>
        <v>5.8230115084883793E-3</v>
      </c>
      <c r="AC12" s="158">
        <f>Sheet2!CY18</f>
        <v>9.1320349271252314E-4</v>
      </c>
      <c r="AD12" s="141">
        <v>1018.5515146398701</v>
      </c>
      <c r="AE12" s="152">
        <v>0.73963980893544645</v>
      </c>
      <c r="AF12" s="141">
        <f t="shared" si="7"/>
        <v>5.9310371917362338E-3</v>
      </c>
      <c r="AG12" s="157">
        <f t="shared" si="8"/>
        <v>9.3015477200392746E-4</v>
      </c>
      <c r="AH12" s="150">
        <f>Sheet2!DE18</f>
        <v>43487.558571437992</v>
      </c>
      <c r="AI12" s="159">
        <f>Sheet2!DF18</f>
        <v>786.90179430550461</v>
      </c>
      <c r="AJ12" s="142">
        <f>Sheet2!DJ18</f>
        <v>0.29407925892084635</v>
      </c>
      <c r="AK12" s="158">
        <f>Sheet2!DK18</f>
        <v>5.3716785903179217E-3</v>
      </c>
      <c r="AL12" s="141">
        <v>1018.5515146398701</v>
      </c>
      <c r="AM12" s="152">
        <v>0.73963980893544645</v>
      </c>
      <c r="AN12" s="141">
        <f t="shared" si="9"/>
        <v>0.29953487459799855</v>
      </c>
      <c r="AO12" s="157">
        <f t="shared" si="10"/>
        <v>5.4756532655585366E-3</v>
      </c>
      <c r="AP12" s="150">
        <f>Sheet2!DQ18</f>
        <v>32991.383739705961</v>
      </c>
      <c r="AQ12" s="159">
        <f>Sheet2!DR18</f>
        <v>989.94141503428216</v>
      </c>
      <c r="AR12" s="142">
        <f>Sheet2!DV18</f>
        <v>0.39387993958579226</v>
      </c>
      <c r="AS12" s="158">
        <f>Sheet2!DW18</f>
        <v>1.1858733254243315E-2</v>
      </c>
      <c r="AT12" s="141">
        <v>1018.5515146398701</v>
      </c>
      <c r="AU12" s="152">
        <v>0.73963980893544645</v>
      </c>
      <c r="AV12" s="141">
        <f t="shared" si="11"/>
        <v>0.40118700905136923</v>
      </c>
      <c r="AW12" s="157">
        <f t="shared" si="12"/>
        <v>1.2082243521171298E-2</v>
      </c>
      <c r="AX12" s="150">
        <f>Sheet2!EC18</f>
        <v>682.04236868242253</v>
      </c>
      <c r="AY12" s="159">
        <f>Sheet2!ED18</f>
        <v>106.8605470847998</v>
      </c>
      <c r="AZ12" s="142">
        <f>Sheet2!EH18</f>
        <v>1.7594282695277248E-2</v>
      </c>
      <c r="BA12" s="158">
        <f>Sheet2!EI18</f>
        <v>2.7569012479692658E-3</v>
      </c>
      <c r="BB12" s="141">
        <v>1018.5515146398701</v>
      </c>
      <c r="BC12" s="152">
        <v>0.73963980893544645</v>
      </c>
      <c r="BD12" s="141">
        <f t="shared" si="13"/>
        <v>1.7920683288276697E-2</v>
      </c>
      <c r="BE12" s="160">
        <f t="shared" si="0"/>
        <v>2.8080760959857815E-3</v>
      </c>
      <c r="BF12" s="150">
        <f>Sheet2!EO18</f>
        <v>503544.71276381623</v>
      </c>
      <c r="BG12" s="158">
        <f>Sheet2!EP18</f>
        <v>5289.7299888022899</v>
      </c>
      <c r="BH12" s="142">
        <f>Sheet2!ET18</f>
        <v>6.7082945361072195</v>
      </c>
      <c r="BI12" s="158">
        <f>Sheet2!EU18</f>
        <v>7.2027365998813542E-2</v>
      </c>
      <c r="BJ12" s="141">
        <v>1018.5515146398701</v>
      </c>
      <c r="BK12" s="152">
        <v>0.73963980893544645</v>
      </c>
      <c r="BL12" s="141">
        <f t="shared" si="14"/>
        <v>6.8327435604023732</v>
      </c>
      <c r="BM12" s="157">
        <f t="shared" si="15"/>
        <v>7.3531176745855853E-2</v>
      </c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140"/>
    </row>
    <row r="13" spans="1:97" s="31" customFormat="1" ht="12.75" x14ac:dyDescent="0.2">
      <c r="A13" s="149" t="s">
        <v>107</v>
      </c>
      <c r="B13" s="147">
        <f>Sheet2!BI19</f>
        <v>24946.557925415265</v>
      </c>
      <c r="C13" s="152">
        <f>Sheet2!BJ19</f>
        <v>665.9634899611824</v>
      </c>
      <c r="D13" s="141">
        <f>Sheet2!BN19</f>
        <v>1.0721401893336455</v>
      </c>
      <c r="E13" s="152">
        <f>Sheet2!BO19</f>
        <v>2.8742798840597879E-2</v>
      </c>
      <c r="F13" s="141">
        <v>1030.0203324929591</v>
      </c>
      <c r="G13" s="152">
        <v>0.73691800754946235</v>
      </c>
      <c r="H13" s="141">
        <f t="shared" si="1"/>
        <v>1.1043261942965057</v>
      </c>
      <c r="I13" s="157">
        <f t="shared" si="2"/>
        <v>2.9616207673067212E-2</v>
      </c>
      <c r="J13" s="147">
        <f>Sheet2!BU19</f>
        <v>9101.4717708265725</v>
      </c>
      <c r="K13" s="152">
        <f>Sheet2!BV19</f>
        <v>173.33879160299273</v>
      </c>
      <c r="L13" s="142">
        <f>Sheet2!BZ19</f>
        <v>6.9017993120751131E-2</v>
      </c>
      <c r="M13" s="158">
        <f>Sheet2!CA19</f>
        <v>1.3255411416100088E-3</v>
      </c>
      <c r="N13" s="141">
        <v>1030.0203324929591</v>
      </c>
      <c r="O13" s="152">
        <v>0.73691800754946235</v>
      </c>
      <c r="P13" s="141">
        <f t="shared" si="3"/>
        <v>7.108993622223285E-2</v>
      </c>
      <c r="Q13" s="157">
        <f t="shared" si="4"/>
        <v>1.3662813130717302E-3</v>
      </c>
      <c r="R13" s="150">
        <f>Sheet2!CG19</f>
        <v>4400.8978058086595</v>
      </c>
      <c r="S13" s="159">
        <f>Sheet2!CH19</f>
        <v>232.27802735666188</v>
      </c>
      <c r="T13" s="142">
        <f>Sheet2!CL19</f>
        <v>0.14158080703283552</v>
      </c>
      <c r="U13" s="158">
        <f>Sheet2!CM19</f>
        <v>7.4808723041477048E-3</v>
      </c>
      <c r="V13" s="141">
        <v>1030.0203324929591</v>
      </c>
      <c r="W13" s="152">
        <v>0.73691800754946235</v>
      </c>
      <c r="X13" s="141">
        <f t="shared" si="5"/>
        <v>0.1458311099345827</v>
      </c>
      <c r="Y13" s="157">
        <f t="shared" si="6"/>
        <v>7.7061568942540064E-3</v>
      </c>
      <c r="Z13" s="150">
        <f>Sheet2!CS19</f>
        <v>254.59387069021534</v>
      </c>
      <c r="AA13" s="159">
        <f>Sheet2!CT19</f>
        <v>151.12268050324153</v>
      </c>
      <c r="AB13" s="142">
        <f>Sheet2!CX19</f>
        <v>1.8545320631271059E-3</v>
      </c>
      <c r="AC13" s="158">
        <f>Sheet2!CY19</f>
        <v>1.1008270403101664E-3</v>
      </c>
      <c r="AD13" s="141">
        <v>1030.0203324929591</v>
      </c>
      <c r="AE13" s="152">
        <v>0.73691800754946235</v>
      </c>
      <c r="AF13" s="141">
        <f t="shared" si="7"/>
        <v>1.9102057322810352E-3</v>
      </c>
      <c r="AG13" s="157">
        <f t="shared" si="8"/>
        <v>1.1338750576692742E-3</v>
      </c>
      <c r="AH13" s="150">
        <f>Sheet2!DE19</f>
        <v>8856.0197106874712</v>
      </c>
      <c r="AI13" s="159">
        <f>Sheet2!DF19</f>
        <v>552.53317555261879</v>
      </c>
      <c r="AJ13" s="142">
        <f>Sheet2!DJ19</f>
        <v>5.988774258801214E-2</v>
      </c>
      <c r="AK13" s="158">
        <f>Sheet2!DK19</f>
        <v>3.7394243307231627E-3</v>
      </c>
      <c r="AL13" s="141">
        <v>1030.0203324929591</v>
      </c>
      <c r="AM13" s="152">
        <v>0.73691800754946235</v>
      </c>
      <c r="AN13" s="141">
        <f t="shared" si="9"/>
        <v>6.1685592532757016E-2</v>
      </c>
      <c r="AO13" s="157">
        <f t="shared" si="10"/>
        <v>3.8519359171217023E-3</v>
      </c>
      <c r="AP13" s="150">
        <f>Sheet2!DQ19</f>
        <v>6481.2898586579504</v>
      </c>
      <c r="AQ13" s="159">
        <f>Sheet2!DR19</f>
        <v>228.01889531793157</v>
      </c>
      <c r="AR13" s="142">
        <f>Sheet2!DV19</f>
        <v>7.7379296306804568E-2</v>
      </c>
      <c r="AS13" s="158">
        <f>Sheet2!DW19</f>
        <v>2.7289853122910951E-3</v>
      </c>
      <c r="AT13" s="141">
        <v>1030.0203324929591</v>
      </c>
      <c r="AU13" s="152">
        <v>0.73691800754946235</v>
      </c>
      <c r="AV13" s="141">
        <f t="shared" si="11"/>
        <v>7.9702248510006041E-2</v>
      </c>
      <c r="AW13" s="157">
        <f t="shared" si="12"/>
        <v>2.8114886760887935E-3</v>
      </c>
      <c r="AX13" s="150">
        <f>Sheet2!EC19</f>
        <v>450.61305105619863</v>
      </c>
      <c r="AY13" s="159">
        <f>Sheet2!ED19</f>
        <v>77.51064475488063</v>
      </c>
      <c r="AZ13" s="142">
        <f>Sheet2!EH19</f>
        <v>1.1624224198534726E-2</v>
      </c>
      <c r="BA13" s="158">
        <f>Sheet2!EI19</f>
        <v>1.9996672728265323E-3</v>
      </c>
      <c r="BB13" s="141">
        <v>1030.0203324929591</v>
      </c>
      <c r="BC13" s="152">
        <v>0.73691800754946235</v>
      </c>
      <c r="BD13" s="141">
        <f t="shared" si="13"/>
        <v>1.1973187273947441E-2</v>
      </c>
      <c r="BE13" s="160">
        <f t="shared" si="0"/>
        <v>2.0597157619784206E-3</v>
      </c>
      <c r="BF13" s="150">
        <f>Sheet2!EO19</f>
        <v>232707.45557668901</v>
      </c>
      <c r="BG13" s="158">
        <f>Sheet2!EP19</f>
        <v>2205.5642648947464</v>
      </c>
      <c r="BH13" s="142">
        <f>Sheet2!ET19</f>
        <v>3.1001619383276582</v>
      </c>
      <c r="BI13" s="158">
        <f>Sheet2!EU19</f>
        <v>3.0178324118460387E-2</v>
      </c>
      <c r="BJ13" s="141">
        <v>1030.0203324929591</v>
      </c>
      <c r="BK13" s="152">
        <v>0.73691800754946235</v>
      </c>
      <c r="BL13" s="141">
        <f t="shared" si="14"/>
        <v>3.1932298304982711</v>
      </c>
      <c r="BM13" s="157">
        <f t="shared" si="15"/>
        <v>3.1168127370391763E-2</v>
      </c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140"/>
    </row>
    <row r="14" spans="1:97" s="31" customFormat="1" ht="12.75" x14ac:dyDescent="0.2">
      <c r="A14" s="149" t="s">
        <v>10</v>
      </c>
      <c r="B14" s="147">
        <f>Sheet2!BI20</f>
        <v>8292.6898668911854</v>
      </c>
      <c r="C14" s="152">
        <f>Sheet2!BJ20</f>
        <v>490.63150553074416</v>
      </c>
      <c r="D14" s="141">
        <f>Sheet2!BN20</f>
        <v>0.35639891124682765</v>
      </c>
      <c r="E14" s="152">
        <f>Sheet2!BO20</f>
        <v>2.1104340171816643E-2</v>
      </c>
      <c r="F14" s="141">
        <v>1027.8325292409452</v>
      </c>
      <c r="G14" s="152">
        <v>0.73291013398599103</v>
      </c>
      <c r="H14" s="141">
        <f t="shared" si="1"/>
        <v>0.36631839436554597</v>
      </c>
      <c r="I14" s="157">
        <f t="shared" si="2"/>
        <v>2.1693299994857012E-2</v>
      </c>
      <c r="J14" s="147">
        <f>Sheet2!BU20</f>
        <v>1979.9663663558199</v>
      </c>
      <c r="K14" s="152">
        <f>Sheet2!BV20</f>
        <v>174.83091632344059</v>
      </c>
      <c r="L14" s="142">
        <f>Sheet2!BZ20</f>
        <v>1.5014418381265176E-2</v>
      </c>
      <c r="M14" s="158">
        <f>Sheet2!CA20</f>
        <v>1.3262944403648329E-3</v>
      </c>
      <c r="N14" s="141">
        <v>1027.8325292409452</v>
      </c>
      <c r="O14" s="152">
        <v>0.73291013398599103</v>
      </c>
      <c r="P14" s="141">
        <f t="shared" si="3"/>
        <v>1.5432307619897523E-2</v>
      </c>
      <c r="Q14" s="157">
        <f t="shared" si="4"/>
        <v>1.3632529830780473E-3</v>
      </c>
      <c r="R14" s="150">
        <f>Sheet2!CG20</f>
        <v>2725.2730630411984</v>
      </c>
      <c r="S14" s="159">
        <f>Sheet2!CH20</f>
        <v>195.17805349954844</v>
      </c>
      <c r="T14" s="142">
        <f>Sheet2!CL20</f>
        <v>8.7674464774198893E-2</v>
      </c>
      <c r="U14" s="158">
        <f>Sheet2!CM20</f>
        <v>6.2828321819898428E-3</v>
      </c>
      <c r="V14" s="141">
        <v>1027.8325292409452</v>
      </c>
      <c r="W14" s="152">
        <v>0.73291013398599103</v>
      </c>
      <c r="X14" s="141">
        <f t="shared" si="5"/>
        <v>9.0114666878711003E-2</v>
      </c>
      <c r="Y14" s="157">
        <f t="shared" si="6"/>
        <v>6.4580189824737129E-3</v>
      </c>
      <c r="Z14" s="150">
        <f>Sheet2!CS20</f>
        <v>288.60122146549804</v>
      </c>
      <c r="AA14" s="159">
        <f>Sheet2!CT20</f>
        <v>116.02551559652304</v>
      </c>
      <c r="AB14" s="142">
        <f>Sheet2!CX20</f>
        <v>2.1022509976945125E-3</v>
      </c>
      <c r="AC14" s="158">
        <f>Sheet2!CY20</f>
        <v>8.4517478690089673E-4</v>
      </c>
      <c r="AD14" s="141">
        <v>1027.8325292409452</v>
      </c>
      <c r="AE14" s="152">
        <v>0.73291013398599103</v>
      </c>
      <c r="AF14" s="141">
        <f t="shared" si="7"/>
        <v>2.1607619600596513E-3</v>
      </c>
      <c r="AG14" s="157">
        <f t="shared" si="8"/>
        <v>8.6869950525059517E-4</v>
      </c>
      <c r="AH14" s="150">
        <f>Sheet2!DE20</f>
        <v>1917.1192569790192</v>
      </c>
      <c r="AI14" s="159">
        <f>Sheet2!DF20</f>
        <v>182.81882299277086</v>
      </c>
      <c r="AJ14" s="142">
        <f>Sheet2!DJ20</f>
        <v>1.2964282863318969E-2</v>
      </c>
      <c r="AK14" s="158">
        <f>Sheet2!DK20</f>
        <v>1.2367128922311458E-3</v>
      </c>
      <c r="AL14" s="141">
        <v>1027.8325292409452</v>
      </c>
      <c r="AM14" s="152">
        <v>0.73291013398599103</v>
      </c>
      <c r="AN14" s="141">
        <f t="shared" si="9"/>
        <v>1.3325111645200179E-2</v>
      </c>
      <c r="AO14" s="157">
        <f t="shared" si="10"/>
        <v>1.2711692516405111E-3</v>
      </c>
      <c r="AP14" s="150">
        <f>Sheet2!DQ20</f>
        <v>1518.9853619251785</v>
      </c>
      <c r="AQ14" s="159">
        <f>Sheet2!DR20</f>
        <v>104.89890677952732</v>
      </c>
      <c r="AR14" s="142">
        <f>Sheet2!DV20</f>
        <v>1.8134973279909008E-2</v>
      </c>
      <c r="AS14" s="158">
        <f>Sheet2!DW20</f>
        <v>1.2531749977205279E-3</v>
      </c>
      <c r="AT14" s="141">
        <v>1027.8325292409452</v>
      </c>
      <c r="AU14" s="152">
        <v>0.73291013398599103</v>
      </c>
      <c r="AV14" s="141">
        <f t="shared" si="11"/>
        <v>1.8639715454005834E-2</v>
      </c>
      <c r="AW14" s="157">
        <f t="shared" si="12"/>
        <v>1.2881226015161499E-3</v>
      </c>
      <c r="AX14" s="150">
        <f>Sheet2!EC20</f>
        <v>593.68259405518847</v>
      </c>
      <c r="AY14" s="159">
        <f>Sheet2!ED20</f>
        <v>139.25917817024859</v>
      </c>
      <c r="AZ14" s="142">
        <f>Sheet2!EH20</f>
        <v>1.5314912783572512E-2</v>
      </c>
      <c r="BA14" s="158">
        <f>Sheet2!EI20</f>
        <v>3.5925555709866511E-3</v>
      </c>
      <c r="BB14" s="141">
        <v>1027.8325292409452</v>
      </c>
      <c r="BC14" s="152">
        <v>0.73291013398599103</v>
      </c>
      <c r="BD14" s="141">
        <f t="shared" si="13"/>
        <v>1.5741165541443822E-2</v>
      </c>
      <c r="BE14" s="160">
        <f t="shared" si="0"/>
        <v>3.6925625387549373E-3</v>
      </c>
      <c r="BF14" s="150">
        <f>Sheet2!EO20</f>
        <v>87721.652505864433</v>
      </c>
      <c r="BG14" s="158">
        <f>Sheet2!EP20</f>
        <v>1111.376927457892</v>
      </c>
      <c r="BH14" s="142">
        <f>Sheet2!ET20</f>
        <v>1.168640375496109</v>
      </c>
      <c r="BI14" s="158">
        <f>Sheet2!EU20</f>
        <v>1.5031566371755994E-2</v>
      </c>
      <c r="BJ14" s="141">
        <v>1027.8325292409452</v>
      </c>
      <c r="BK14" s="152">
        <v>0.73291013398599103</v>
      </c>
      <c r="BL14" s="141">
        <f t="shared" si="14"/>
        <v>1.2011665929192537</v>
      </c>
      <c r="BM14" s="157">
        <f t="shared" si="15"/>
        <v>1.5473656085867706E-2</v>
      </c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140"/>
    </row>
    <row r="15" spans="1:97" s="31" customFormat="1" ht="12.75" x14ac:dyDescent="0.2">
      <c r="A15" s="149" t="s">
        <v>30</v>
      </c>
      <c r="B15" s="147">
        <f>Sheet2!BI21</f>
        <v>7480.1007714392081</v>
      </c>
      <c r="C15" s="152">
        <f>Sheet2!BJ21</f>
        <v>676.8872326275108</v>
      </c>
      <c r="D15" s="141">
        <f>Sheet2!BN21</f>
        <v>0.32147587981086506</v>
      </c>
      <c r="E15" s="152">
        <f>Sheet2!BO21</f>
        <v>2.9101663737892778E-2</v>
      </c>
      <c r="F15" s="141">
        <v>1007.6833686153576</v>
      </c>
      <c r="G15" s="152">
        <v>0.71922373875575252</v>
      </c>
      <c r="H15" s="141">
        <f t="shared" si="1"/>
        <v>0.32394589749639835</v>
      </c>
      <c r="I15" s="157">
        <f t="shared" si="2"/>
        <v>2.9326174025646388E-2</v>
      </c>
      <c r="J15" s="147">
        <f>Sheet2!BU21</f>
        <v>930.599728340458</v>
      </c>
      <c r="K15" s="152">
        <f>Sheet2!BV21</f>
        <v>126.98924708551232</v>
      </c>
      <c r="L15" s="142">
        <f>Sheet2!BZ21</f>
        <v>7.056894452460799E-3</v>
      </c>
      <c r="M15" s="158">
        <f>Sheet2!CA21</f>
        <v>9.6313966922051571E-4</v>
      </c>
      <c r="N15" s="141">
        <v>1007.6833686153576</v>
      </c>
      <c r="O15" s="152">
        <v>0.71922373875575252</v>
      </c>
      <c r="P15" s="141">
        <f t="shared" si="3"/>
        <v>7.1111151738187271E-3</v>
      </c>
      <c r="Q15" s="157">
        <f t="shared" si="4"/>
        <v>9.7055309748900957E-4</v>
      </c>
      <c r="R15" s="150">
        <f>Sheet2!CG21</f>
        <v>2524.9682118855803</v>
      </c>
      <c r="S15" s="159">
        <f>Sheet2!CH21</f>
        <v>170.33786770015888</v>
      </c>
      <c r="T15" s="142">
        <f>Sheet2!CL21</f>
        <v>8.1230479085239365E-2</v>
      </c>
      <c r="U15" s="158">
        <f>Sheet2!CM21</f>
        <v>5.4836390568657883E-3</v>
      </c>
      <c r="V15" s="141">
        <v>1007.6833686153576</v>
      </c>
      <c r="W15" s="152">
        <v>0.71922373875575252</v>
      </c>
      <c r="X15" s="141">
        <f t="shared" si="5"/>
        <v>8.1854602798853343E-2</v>
      </c>
      <c r="Y15" s="157">
        <f t="shared" si="6"/>
        <v>5.5260807152645273E-3</v>
      </c>
      <c r="Z15" s="150">
        <f>Sheet2!CS21</f>
        <v>2486.4598933323368</v>
      </c>
      <c r="AA15" s="159">
        <f>Sheet2!CT21</f>
        <v>322.3687427854253</v>
      </c>
      <c r="AB15" s="142">
        <f>Sheet2!CX21</f>
        <v>1.8112060527471458E-2</v>
      </c>
      <c r="AC15" s="158">
        <f>Sheet2!CY21</f>
        <v>2.3485672786374028E-3</v>
      </c>
      <c r="AD15" s="141">
        <v>1007.6833686153576</v>
      </c>
      <c r="AE15" s="152">
        <v>0.71922373875575252</v>
      </c>
      <c r="AF15" s="141">
        <f t="shared" si="7"/>
        <v>1.8251222164887691E-2</v>
      </c>
      <c r="AG15" s="157">
        <f t="shared" si="8"/>
        <v>2.3666480379298839E-3</v>
      </c>
      <c r="AH15" s="150">
        <f>Sheet2!DE21</f>
        <v>1077.8359076659567</v>
      </c>
      <c r="AI15" s="159">
        <f>Sheet2!DF21</f>
        <v>150.82212913240159</v>
      </c>
      <c r="AJ15" s="142">
        <f>Sheet2!DJ21</f>
        <v>7.2887325795489271E-3</v>
      </c>
      <c r="AK15" s="158">
        <f>Sheet2!DK21</f>
        <v>1.0200782032051719E-3</v>
      </c>
      <c r="AL15" s="141">
        <v>1007.6833686153576</v>
      </c>
      <c r="AM15" s="152">
        <v>0.71922373875575252</v>
      </c>
      <c r="AN15" s="141">
        <f t="shared" si="9"/>
        <v>7.344734598696368E-3</v>
      </c>
      <c r="AO15" s="157">
        <f t="shared" si="10"/>
        <v>1.0279292072949162E-3</v>
      </c>
      <c r="AP15" s="150">
        <f>Sheet2!DQ21</f>
        <v>641.17972019206763</v>
      </c>
      <c r="AQ15" s="159">
        <f>Sheet2!DR21</f>
        <v>88.447858688483649</v>
      </c>
      <c r="AR15" s="142">
        <f>Sheet2!DV21</f>
        <v>7.6549632305643227E-3</v>
      </c>
      <c r="AS15" s="158">
        <f>Sheet2!DW21</f>
        <v>1.0561369021850834E-3</v>
      </c>
      <c r="AT15" s="141">
        <v>1007.6833686153576</v>
      </c>
      <c r="AU15" s="152">
        <v>0.71922373875575252</v>
      </c>
      <c r="AV15" s="141">
        <f t="shared" si="11"/>
        <v>7.713779134801757E-3</v>
      </c>
      <c r="AW15" s="157">
        <f t="shared" si="12"/>
        <v>1.0642658321996783E-3</v>
      </c>
      <c r="AX15" s="150">
        <f>Sheet2!EC21</f>
        <v>528.48260624900161</v>
      </c>
      <c r="AY15" s="159">
        <f>Sheet2!ED21</f>
        <v>124.15416975432206</v>
      </c>
      <c r="AZ15" s="142">
        <f>Sheet2!EH21</f>
        <v>1.3632983522481662E-2</v>
      </c>
      <c r="BA15" s="158">
        <f>Sheet2!EI21</f>
        <v>3.2028818447480726E-3</v>
      </c>
      <c r="BB15" s="141">
        <v>1007.6833686153576</v>
      </c>
      <c r="BC15" s="152">
        <v>0.71922373875575252</v>
      </c>
      <c r="BD15" s="141">
        <f t="shared" si="13"/>
        <v>1.3737730760211985E-2</v>
      </c>
      <c r="BE15" s="160">
        <f t="shared" si="0"/>
        <v>3.2275056606781202E-3</v>
      </c>
      <c r="BF15" s="150">
        <f>Sheet2!EO21</f>
        <v>29574.916621730958</v>
      </c>
      <c r="BG15" s="158">
        <f>Sheet2!EP21</f>
        <v>624.2145279693018</v>
      </c>
      <c r="BH15" s="142">
        <f>Sheet2!ET21</f>
        <v>0.39400126056420548</v>
      </c>
      <c r="BI15" s="158">
        <f>Sheet2!EU21</f>
        <v>8.3617616081871054E-3</v>
      </c>
      <c r="BJ15" s="141">
        <v>1007.6833686153576</v>
      </c>
      <c r="BK15" s="152">
        <v>0.71922373875575252</v>
      </c>
      <c r="BL15" s="141">
        <f t="shared" si="14"/>
        <v>0.39702851748403584</v>
      </c>
      <c r="BM15" s="157">
        <f t="shared" si="15"/>
        <v>8.4307718512744087E-3</v>
      </c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140"/>
    </row>
    <row r="16" spans="1:97" s="31" customFormat="1" ht="12.75" x14ac:dyDescent="0.2">
      <c r="A16" s="149" t="s">
        <v>94</v>
      </c>
      <c r="B16" s="147">
        <f>Sheet2!BI22</f>
        <v>9278.2817063952625</v>
      </c>
      <c r="C16" s="152">
        <f>Sheet2!BJ22</f>
        <v>595.4043195672225</v>
      </c>
      <c r="D16" s="141">
        <f>Sheet2!BN22</f>
        <v>0.39875716462073502</v>
      </c>
      <c r="E16" s="152">
        <f>Sheet2!BO22</f>
        <v>2.5607788078404733E-2</v>
      </c>
      <c r="F16" s="141">
        <v>1006.698233241196</v>
      </c>
      <c r="G16" s="152">
        <v>0.71681837013731298</v>
      </c>
      <c r="H16" s="141">
        <f t="shared" si="1"/>
        <v>0.4014281331159627</v>
      </c>
      <c r="I16" s="157">
        <f t="shared" si="2"/>
        <v>2.5780899618968931E-2</v>
      </c>
      <c r="J16" s="147">
        <f>Sheet2!BU22</f>
        <v>633.93276983523401</v>
      </c>
      <c r="K16" s="152">
        <f>Sheet2!BV22</f>
        <v>115.88821106772063</v>
      </c>
      <c r="L16" s="142">
        <f>Sheet2!BZ22</f>
        <v>4.8072189475717479E-3</v>
      </c>
      <c r="M16" s="158">
        <f>Sheet2!CA22</f>
        <v>8.7888058430841531E-4</v>
      </c>
      <c r="N16" s="141">
        <v>1006.698233241196</v>
      </c>
      <c r="O16" s="152">
        <v>0.71681837013731298</v>
      </c>
      <c r="P16" s="141">
        <f t="shared" si="3"/>
        <v>4.8394188213240798E-3</v>
      </c>
      <c r="Q16" s="157">
        <f t="shared" si="4"/>
        <v>8.8477424180429985E-4</v>
      </c>
      <c r="R16" s="150">
        <f>Sheet2!CG22</f>
        <v>2598.4963267785088</v>
      </c>
      <c r="S16" s="159">
        <f>Sheet2!CH22</f>
        <v>256.93452937702779</v>
      </c>
      <c r="T16" s="142">
        <f>Sheet2!CL22</f>
        <v>8.3595944112035414E-2</v>
      </c>
      <c r="U16" s="158">
        <f>Sheet2!CM22</f>
        <v>8.2684239170713464E-3</v>
      </c>
      <c r="V16" s="141">
        <v>1006.698233241196</v>
      </c>
      <c r="W16" s="152">
        <v>0.71681837013731298</v>
      </c>
      <c r="X16" s="141">
        <f>(T16*V16)/1000</f>
        <v>8.4155889243715823E-2</v>
      </c>
      <c r="Y16" s="157">
        <f t="shared" si="6"/>
        <v>8.3240234394982709E-3</v>
      </c>
      <c r="Z16" s="150">
        <f>Sheet2!CS22</f>
        <v>1538.9412043755342</v>
      </c>
      <c r="AA16" s="159">
        <f>Sheet2!CT22</f>
        <v>183.51822246869429</v>
      </c>
      <c r="AB16" s="142">
        <f>Sheet2!CX22</f>
        <v>1.1210072728948691E-2</v>
      </c>
      <c r="AC16" s="158">
        <f>Sheet2!CY22</f>
        <v>1.3370291122494155E-3</v>
      </c>
      <c r="AD16" s="141">
        <v>1006.698233241196</v>
      </c>
      <c r="AE16" s="152">
        <v>0.71681837013731298</v>
      </c>
      <c r="AF16" s="141">
        <f t="shared" si="7"/>
        <v>1.128516041073796E-2</v>
      </c>
      <c r="AG16" s="157">
        <f>AF16*SQRT(((AC16/AB16)^2)+((AE16/AD16)^2))</f>
        <v>1.3460088312729707E-3</v>
      </c>
      <c r="AH16" s="150">
        <f>Sheet2!DE22</f>
        <v>742.6896922187035</v>
      </c>
      <c r="AI16" s="159">
        <f>Sheet2!DF22</f>
        <v>87.834605699563497</v>
      </c>
      <c r="AJ16" s="142">
        <f>Sheet2!DJ22</f>
        <v>5.0223475741237884E-3</v>
      </c>
      <c r="AK16" s="158">
        <f>Sheet2!DK22</f>
        <v>5.9410288128022024E-4</v>
      </c>
      <c r="AL16" s="141">
        <v>1006.698233241196</v>
      </c>
      <c r="AM16" s="152">
        <v>0.71681837013731298</v>
      </c>
      <c r="AN16" s="141">
        <f t="shared" si="9"/>
        <v>5.0559884295936245E-3</v>
      </c>
      <c r="AO16" s="157">
        <f>AN16*SQRT(((AK16/AJ16)^2)+((AM16/AL16)^2))</f>
        <v>5.9809315614721479E-4</v>
      </c>
      <c r="AP16" s="150">
        <f>Sheet2!DQ22</f>
        <v>419.49029665594986</v>
      </c>
      <c r="AQ16" s="159">
        <f>Sheet2!DR22</f>
        <v>67.140796794730093</v>
      </c>
      <c r="AR16" s="142">
        <f>Sheet2!DV22</f>
        <v>5.0082413640872717E-3</v>
      </c>
      <c r="AS16" s="158">
        <f>Sheet2!DW22</f>
        <v>8.0168082756260745E-4</v>
      </c>
      <c r="AT16" s="141">
        <v>1006.698233241196</v>
      </c>
      <c r="AU16" s="152">
        <v>0.71681837013731298</v>
      </c>
      <c r="AV16" s="141">
        <f t="shared" si="11"/>
        <v>5.0417877328721335E-3</v>
      </c>
      <c r="AW16" s="157">
        <f>AV16*SQRT(((AS16/AR16)^2)+((AU16/AT16)^2))</f>
        <v>8.0705865737920092E-4</v>
      </c>
      <c r="AX16" s="150">
        <f>Sheet2!EC22</f>
        <v>1118.7137006714177</v>
      </c>
      <c r="AY16" s="159">
        <f>Sheet2!ED22</f>
        <v>234.0272534167257</v>
      </c>
      <c r="AZ16" s="142">
        <f>Sheet2!EH22</f>
        <v>2.885885981352812E-2</v>
      </c>
      <c r="BA16" s="158">
        <f>Sheet2!EI22</f>
        <v>6.0374160965959139E-3</v>
      </c>
      <c r="BB16" s="141">
        <v>1006.698233241196</v>
      </c>
      <c r="BC16" s="152">
        <v>0.71681837013731298</v>
      </c>
      <c r="BD16" s="141">
        <f t="shared" si="13"/>
        <v>2.9052163187634112E-2</v>
      </c>
      <c r="BE16" s="160">
        <f>BD16*SQRT(((BA16/AZ16)^2)+((BC16/BB16)^2))</f>
        <v>6.0778913220209336E-3</v>
      </c>
      <c r="BF16" s="150">
        <f>Sheet2!EO22</f>
        <v>10267.232804442703</v>
      </c>
      <c r="BG16" s="158">
        <f>Sheet2!EP22</f>
        <v>681.20062677007354</v>
      </c>
      <c r="BH16" s="142">
        <f>Sheet2!ET22</f>
        <v>0.13678154089821487</v>
      </c>
      <c r="BI16" s="158">
        <f>Sheet2!EU22</f>
        <v>9.0801321612098713E-3</v>
      </c>
      <c r="BJ16" s="141">
        <v>1006.698233241196</v>
      </c>
      <c r="BK16" s="152">
        <v>0.71681837013731298</v>
      </c>
      <c r="BL16" s="141">
        <f t="shared" si="14"/>
        <v>0.13769773556224132</v>
      </c>
      <c r="BM16" s="157">
        <f>BL16*SQRT(((BI16/BH16)^2)+((BK16/BJ16)^2))</f>
        <v>9.1414788269180425E-3</v>
      </c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140"/>
    </row>
    <row r="17" spans="1:97" s="31" customFormat="1" ht="12.75" x14ac:dyDescent="0.2">
      <c r="A17" s="149" t="s">
        <v>7</v>
      </c>
      <c r="B17" s="147">
        <f>Sheet2!BI23</f>
        <v>5645.4885974791205</v>
      </c>
      <c r="C17" s="152">
        <f>Sheet2!BJ23</f>
        <v>328.94219962914195</v>
      </c>
      <c r="D17" s="141">
        <f>Sheet2!BN23</f>
        <v>0.24262887216258899</v>
      </c>
      <c r="E17" s="152">
        <f>Sheet2!BO23</f>
        <v>1.4149711580904474E-2</v>
      </c>
      <c r="F17" s="141">
        <v>1009.4134133225808</v>
      </c>
      <c r="G17" s="152">
        <v>0.719098449717126</v>
      </c>
      <c r="H17" s="141">
        <f t="shared" si="1"/>
        <v>0.24491283802024708</v>
      </c>
      <c r="I17" s="157">
        <f t="shared" si="2"/>
        <v>1.4283974275689873E-2</v>
      </c>
      <c r="J17" s="147">
        <f>Sheet2!BU23</f>
        <v>450.48510369351237</v>
      </c>
      <c r="K17" s="152">
        <f>Sheet2!BV23</f>
        <v>81.772724437691409</v>
      </c>
      <c r="L17" s="142">
        <f>Sheet2!BZ23</f>
        <v>3.4161044027383757E-3</v>
      </c>
      <c r="M17" s="158">
        <f>Sheet2!CA23</f>
        <v>6.2015413941513421E-4</v>
      </c>
      <c r="N17" s="141">
        <v>1009.4134133225808</v>
      </c>
      <c r="O17" s="152">
        <v>0.719098449717126</v>
      </c>
      <c r="P17" s="141">
        <f t="shared" si="3"/>
        <v>3.4482616054344402E-3</v>
      </c>
      <c r="Q17" s="157">
        <f t="shared" si="4"/>
        <v>6.2599672655938793E-4</v>
      </c>
      <c r="R17" s="150">
        <f>Sheet2!CG23</f>
        <v>2473.7649281569893</v>
      </c>
      <c r="S17" s="159">
        <f>Sheet2!CH23</f>
        <v>297.72138636232859</v>
      </c>
      <c r="T17" s="142">
        <f>Sheet2!CL23</f>
        <v>7.9583223785773691E-2</v>
      </c>
      <c r="U17" s="158">
        <f>Sheet2!CM23</f>
        <v>9.5800047588139123E-3</v>
      </c>
      <c r="V17" s="141">
        <v>1009.4134133225808</v>
      </c>
      <c r="W17" s="152">
        <v>0.719098449717126</v>
      </c>
      <c r="X17" s="141">
        <f t="shared" si="5"/>
        <v>8.0332373564812626E-2</v>
      </c>
      <c r="Y17" s="157">
        <f t="shared" si="6"/>
        <v>9.6703546399697343E-3</v>
      </c>
      <c r="Z17" s="150">
        <f>Sheet2!CS23</f>
        <v>1696.707751983839</v>
      </c>
      <c r="AA17" s="159">
        <f>Sheet2!CT23</f>
        <v>169.03233241648562</v>
      </c>
      <c r="AB17" s="142">
        <f>Sheet2!CX23</f>
        <v>1.2359287830770524E-2</v>
      </c>
      <c r="AC17" s="158">
        <f>Sheet2!CY23</f>
        <v>1.2315839543831327E-3</v>
      </c>
      <c r="AD17" s="141">
        <v>1009.4134133225808</v>
      </c>
      <c r="AE17" s="152">
        <v>0.719098449717126</v>
      </c>
      <c r="AF17" s="141">
        <f t="shared" si="7"/>
        <v>1.247563091549431E-2</v>
      </c>
      <c r="AG17" s="157">
        <f t="shared" si="8"/>
        <v>1.2432091315592103E-3</v>
      </c>
      <c r="AH17" s="150">
        <f>Sheet2!DE23</f>
        <v>468.79051116010271</v>
      </c>
      <c r="AI17" s="159">
        <f>Sheet2!DF23</f>
        <v>51.221099495550646</v>
      </c>
      <c r="AJ17" s="142">
        <f>Sheet2!DJ23</f>
        <v>3.1701380955801287E-3</v>
      </c>
      <c r="AK17" s="158">
        <f>Sheet2!DK23</f>
        <v>3.464666816357276E-4</v>
      </c>
      <c r="AL17" s="141">
        <v>1009.4134133225808</v>
      </c>
      <c r="AM17" s="152">
        <v>0.719098449717126</v>
      </c>
      <c r="AN17" s="141">
        <f t="shared" si="9"/>
        <v>3.1999799157634836E-3</v>
      </c>
      <c r="AO17" s="157">
        <f t="shared" si="10"/>
        <v>3.497355453548579E-4</v>
      </c>
      <c r="AP17" s="150">
        <f>Sheet2!DQ23</f>
        <v>289.93547209667167</v>
      </c>
      <c r="AQ17" s="159">
        <f>Sheet2!DR23</f>
        <v>89.549904659039044</v>
      </c>
      <c r="AR17" s="142">
        <f>Sheet2!DV23</f>
        <v>3.4615027709726798E-3</v>
      </c>
      <c r="AS17" s="158">
        <f>Sheet2!DW23</f>
        <v>1.0691591005233944E-3</v>
      </c>
      <c r="AT17" s="141">
        <v>1009.4134133225808</v>
      </c>
      <c r="AU17" s="152">
        <v>0.719098449717126</v>
      </c>
      <c r="AV17" s="141">
        <f t="shared" si="11"/>
        <v>3.4940873272731048E-3</v>
      </c>
      <c r="AW17" s="157">
        <f t="shared" si="12"/>
        <v>1.0792264075874423E-3</v>
      </c>
      <c r="AX17" s="150">
        <f>Sheet2!EC23</f>
        <v>576.93474656872672</v>
      </c>
      <c r="AY17" s="159">
        <f>Sheet2!ED23</f>
        <v>132.8158525922145</v>
      </c>
      <c r="AZ17" s="142">
        <f>Sheet2!EH23</f>
        <v>1.4882877507254656E-2</v>
      </c>
      <c r="BA17" s="158">
        <f>Sheet2!EI23</f>
        <v>3.4263389637003336E-3</v>
      </c>
      <c r="BB17" s="141">
        <v>1009.4134133225808</v>
      </c>
      <c r="BC17" s="152">
        <v>0.719098449717126</v>
      </c>
      <c r="BD17" s="141">
        <f t="shared" si="13"/>
        <v>1.5022976184659786E-2</v>
      </c>
      <c r="BE17" s="160">
        <f t="shared" si="0"/>
        <v>3.4586090670144214E-3</v>
      </c>
      <c r="BF17" s="150">
        <f>Sheet2!EO23</f>
        <v>4119.1726556368076</v>
      </c>
      <c r="BG17" s="158">
        <f>Sheet2!EP23</f>
        <v>335.99688634111283</v>
      </c>
      <c r="BH17" s="142">
        <f>Sheet2!ET23</f>
        <v>5.4876206062065301E-2</v>
      </c>
      <c r="BI17" s="158">
        <f>Sheet2!EU23</f>
        <v>4.4778564349173882E-3</v>
      </c>
      <c r="BJ17" s="141">
        <v>1009.4134133225808</v>
      </c>
      <c r="BK17" s="152">
        <v>0.719098449717126</v>
      </c>
      <c r="BL17" s="141">
        <f t="shared" si="14"/>
        <v>5.5392778471302632E-2</v>
      </c>
      <c r="BM17" s="157">
        <f t="shared" si="15"/>
        <v>4.5201806015602222E-3</v>
      </c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140"/>
    </row>
    <row r="18" spans="1:97" s="31" customFormat="1" ht="12.75" x14ac:dyDescent="0.2">
      <c r="A18" s="149" t="s">
        <v>5</v>
      </c>
      <c r="B18" s="147">
        <f>Sheet2!BI24</f>
        <v>6070.7364336192904</v>
      </c>
      <c r="C18" s="152">
        <f>Sheet2!BJ24</f>
        <v>429.39615625084139</v>
      </c>
      <c r="D18" s="141">
        <f>Sheet2!BN24</f>
        <v>0.2609049524505454</v>
      </c>
      <c r="E18" s="152">
        <f>Sheet2!BO24</f>
        <v>1.8465531738757274E-2</v>
      </c>
      <c r="F18" s="141">
        <v>1006.2148329278198</v>
      </c>
      <c r="G18" s="152">
        <v>0.71920130877133348</v>
      </c>
      <c r="H18" s="141">
        <f t="shared" si="1"/>
        <v>0.26252643314006635</v>
      </c>
      <c r="I18" s="157">
        <f t="shared" si="2"/>
        <v>1.8581239417648408E-2</v>
      </c>
      <c r="J18" s="147">
        <f>Sheet2!BU24</f>
        <v>401.72928108357399</v>
      </c>
      <c r="K18" s="152">
        <f>Sheet2!BV24</f>
        <v>107.8197151877883</v>
      </c>
      <c r="L18" s="142">
        <f>Sheet2!BZ24</f>
        <v>3.0463807894349324E-3</v>
      </c>
      <c r="M18" s="158">
        <f>Sheet2!CA24</f>
        <v>8.1764991899381826E-4</v>
      </c>
      <c r="N18" s="141">
        <v>1006.2148329278198</v>
      </c>
      <c r="O18" s="152">
        <v>0.71920130877133348</v>
      </c>
      <c r="P18" s="141">
        <f t="shared" si="3"/>
        <v>3.0653135370757902E-3</v>
      </c>
      <c r="Q18" s="157">
        <f t="shared" si="4"/>
        <v>8.2273439392939918E-4</v>
      </c>
      <c r="R18" s="150">
        <f>Sheet2!CG24</f>
        <v>2436.2444870964382</v>
      </c>
      <c r="S18" s="159">
        <f>Sheet2!CH24</f>
        <v>268.70804917371078</v>
      </c>
      <c r="T18" s="142">
        <f>Sheet2!CL24</f>
        <v>7.8376157736984892E-2</v>
      </c>
      <c r="U18" s="158">
        <f>Sheet2!CM24</f>
        <v>8.6467721733184122E-3</v>
      </c>
      <c r="V18" s="141">
        <v>1006.2148329278198</v>
      </c>
      <c r="W18" s="152">
        <v>0.71920130877133348</v>
      </c>
      <c r="X18" s="141">
        <f t="shared" si="5"/>
        <v>7.8863252462844702E-2</v>
      </c>
      <c r="Y18" s="157">
        <f t="shared" si="6"/>
        <v>8.7006930130394209E-3</v>
      </c>
      <c r="Z18" s="150">
        <f>Sheet2!CS24</f>
        <v>2409.5417960068753</v>
      </c>
      <c r="AA18" s="159">
        <f>Sheet2!CT24</f>
        <v>242.81693752926699</v>
      </c>
      <c r="AB18" s="142">
        <f>Sheet2!CX24</f>
        <v>1.7551767864737368E-2</v>
      </c>
      <c r="AC18" s="158">
        <f>Sheet2!CY24</f>
        <v>1.7691749034817951E-3</v>
      </c>
      <c r="AD18" s="141">
        <v>1006.2148329278198</v>
      </c>
      <c r="AE18" s="152">
        <v>0.71920130877133348</v>
      </c>
      <c r="AF18" s="141">
        <f t="shared" si="7"/>
        <v>1.7660849169604587E-2</v>
      </c>
      <c r="AG18" s="157">
        <f t="shared" si="8"/>
        <v>1.7802147853566799E-3</v>
      </c>
      <c r="AH18" s="150">
        <f>Sheet2!DE24</f>
        <v>407.24683715899448</v>
      </c>
      <c r="AI18" s="159">
        <f>Sheet2!DF24</f>
        <v>81.264815542259257</v>
      </c>
      <c r="AJ18" s="142">
        <f>Sheet2!DJ24</f>
        <v>2.7539565798534896E-3</v>
      </c>
      <c r="AK18" s="158">
        <f>Sheet2!DK24</f>
        <v>5.4958626553441566E-4</v>
      </c>
      <c r="AL18" s="141">
        <v>1006.2148329278198</v>
      </c>
      <c r="AM18" s="152">
        <v>0.71920130877133348</v>
      </c>
      <c r="AN18" s="141">
        <f t="shared" si="9"/>
        <v>2.7710719598877491E-3</v>
      </c>
      <c r="AO18" s="157">
        <f t="shared" si="10"/>
        <v>5.5300539932107953E-4</v>
      </c>
      <c r="AP18" s="150">
        <f>Sheet2!DQ24</f>
        <v>215.36144092820084</v>
      </c>
      <c r="AQ18" s="159">
        <f>Sheet2!DR24</f>
        <v>62.59200248103437</v>
      </c>
      <c r="AR18" s="142">
        <f>Sheet2!DV24</f>
        <v>2.5711728859622832E-3</v>
      </c>
      <c r="AS18" s="158">
        <f>Sheet2!DW24</f>
        <v>7.4730493472116263E-4</v>
      </c>
      <c r="AT18" s="141">
        <v>1006.2148329278198</v>
      </c>
      <c r="AU18" s="152">
        <v>0.71920130877133348</v>
      </c>
      <c r="AV18" s="141">
        <f t="shared" si="11"/>
        <v>2.587152295877079E-3</v>
      </c>
      <c r="AW18" s="157">
        <f t="shared" si="12"/>
        <v>7.5195158379479836E-4</v>
      </c>
      <c r="AX18" s="150">
        <f>Sheet2!EC24</f>
        <v>996.5801335623471</v>
      </c>
      <c r="AY18" s="159">
        <f>Sheet2!ED24</f>
        <v>95.261801528673658</v>
      </c>
      <c r="AZ18" s="142">
        <f>Sheet2!EH24</f>
        <v>2.5708245416286524E-2</v>
      </c>
      <c r="BA18" s="158">
        <f>Sheet2!EI24</f>
        <v>2.4580806629924674E-3</v>
      </c>
      <c r="BB18" s="141">
        <v>1006.2148329278198</v>
      </c>
      <c r="BC18" s="152">
        <v>0.71920130877133348</v>
      </c>
      <c r="BD18" s="141">
        <f t="shared" si="13"/>
        <v>2.5868017866416133E-2</v>
      </c>
      <c r="BE18" s="160">
        <f t="shared" si="0"/>
        <v>2.4734263307735174E-3</v>
      </c>
      <c r="BF18" s="150">
        <f>Sheet2!EO24</f>
        <v>2263.6061152637699</v>
      </c>
      <c r="BG18" s="158">
        <f>Sheet2!EP24</f>
        <v>115.1580313643845</v>
      </c>
      <c r="BH18" s="142">
        <f>Sheet2!ET24</f>
        <v>3.0156083759825345E-2</v>
      </c>
      <c r="BI18" s="158">
        <f>Sheet2!EU24</f>
        <v>1.5356121239213755E-3</v>
      </c>
      <c r="BJ18" s="141">
        <v>1006.2148329278198</v>
      </c>
      <c r="BK18" s="152">
        <v>0.71920130877133348</v>
      </c>
      <c r="BL18" s="141">
        <f t="shared" si="14"/>
        <v>3.0343498782150001E-2</v>
      </c>
      <c r="BM18" s="157">
        <f t="shared" si="15"/>
        <v>1.5453079011064812E-3</v>
      </c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140"/>
    </row>
    <row r="19" spans="1:97" s="31" customFormat="1" ht="12.75" x14ac:dyDescent="0.2">
      <c r="A19" s="149" t="s">
        <v>161</v>
      </c>
      <c r="B19" s="147">
        <f>Sheet2!BI25</f>
        <v>5175.3890476846609</v>
      </c>
      <c r="C19" s="152">
        <f>Sheet2!BJ25</f>
        <v>280.5657127519757</v>
      </c>
      <c r="D19" s="141">
        <f>Sheet2!BN25</f>
        <v>0.22242517825703373</v>
      </c>
      <c r="E19" s="152">
        <f>Sheet2!BO25</f>
        <v>1.2070425928057179E-2</v>
      </c>
      <c r="F19" s="141">
        <v>1005.4129040266109</v>
      </c>
      <c r="G19" s="152">
        <v>0.71624696310219216</v>
      </c>
      <c r="H19" s="141">
        <f t="shared" si="1"/>
        <v>0.22362914440004086</v>
      </c>
      <c r="I19" s="157">
        <f t="shared" si="2"/>
        <v>1.2136807614423621E-2</v>
      </c>
      <c r="J19" s="147">
        <f>Sheet2!BU25</f>
        <v>286.7050844854304</v>
      </c>
      <c r="K19" s="152">
        <f>Sheet2!BV25</f>
        <v>87.153216862702521</v>
      </c>
      <c r="L19" s="142">
        <f>Sheet2!BZ25</f>
        <v>2.1741329366231424E-3</v>
      </c>
      <c r="M19" s="158">
        <f>Sheet2!CA25</f>
        <v>6.6091948709726231E-4</v>
      </c>
      <c r="N19" s="141">
        <v>1005.4129040266109</v>
      </c>
      <c r="O19" s="152">
        <v>0.71624696310219216</v>
      </c>
      <c r="P19" s="141">
        <f t="shared" si="3"/>
        <v>2.1859013095501772E-3</v>
      </c>
      <c r="Q19" s="157">
        <f t="shared" si="4"/>
        <v>6.6449880547755935E-4</v>
      </c>
      <c r="R19" s="150">
        <f>Sheet2!CG25</f>
        <v>2450.4851314377897</v>
      </c>
      <c r="S19" s="159">
        <f>Sheet2!CH25</f>
        <v>252.38706879228479</v>
      </c>
      <c r="T19" s="142">
        <f>Sheet2!CL25</f>
        <v>7.8834291964926959E-2</v>
      </c>
      <c r="U19" s="158">
        <f>Sheet2!CM25</f>
        <v>8.1218809482938321E-3</v>
      </c>
      <c r="V19" s="141">
        <v>1005.4129040266109</v>
      </c>
      <c r="W19" s="152">
        <v>0.71624696310219216</v>
      </c>
      <c r="X19" s="141">
        <f t="shared" si="5"/>
        <v>7.9261014421338927E-2</v>
      </c>
      <c r="Y19" s="157">
        <f t="shared" si="6"/>
        <v>8.1660391282970275E-3</v>
      </c>
      <c r="Z19" s="150">
        <f>Sheet2!CS25</f>
        <v>3482.1806795781895</v>
      </c>
      <c r="AA19" s="159">
        <f>Sheet2!CT25</f>
        <v>248.07404139814605</v>
      </c>
      <c r="AB19" s="142">
        <f>Sheet2!CX25</f>
        <v>2.5365165714210089E-2</v>
      </c>
      <c r="AC19" s="158">
        <f>Sheet2!CY25</f>
        <v>1.8079172571322211E-3</v>
      </c>
      <c r="AD19" s="141">
        <v>1005.4129040266109</v>
      </c>
      <c r="AE19" s="152">
        <v>0.71624696310219216</v>
      </c>
      <c r="AF19" s="141">
        <f t="shared" si="7"/>
        <v>2.550246492184019E-2</v>
      </c>
      <c r="AG19" s="157">
        <f t="shared" si="8"/>
        <v>1.8177941295517391E-3</v>
      </c>
      <c r="AH19" s="150">
        <f>Sheet2!DE25</f>
        <v>337.56468079872809</v>
      </c>
      <c r="AI19" s="159">
        <f>Sheet2!DF25</f>
        <v>80.097093538327414</v>
      </c>
      <c r="AJ19" s="142">
        <f>Sheet2!DJ25</f>
        <v>2.2827395795068069E-3</v>
      </c>
      <c r="AK19" s="158">
        <f>Sheet2!DK25</f>
        <v>5.4167667662502255E-4</v>
      </c>
      <c r="AL19" s="141">
        <v>1005.4129040266109</v>
      </c>
      <c r="AM19" s="152">
        <v>0.71624696310219216</v>
      </c>
      <c r="AN19" s="141">
        <f t="shared" si="9"/>
        <v>2.2950958297684237E-3</v>
      </c>
      <c r="AO19" s="157">
        <f t="shared" si="10"/>
        <v>5.4461117476142568E-4</v>
      </c>
      <c r="AP19" s="150">
        <f>Sheet2!DQ25</f>
        <v>158.05724652962809</v>
      </c>
      <c r="AQ19" s="159">
        <f>Sheet2!DR25</f>
        <v>48.808483020628643</v>
      </c>
      <c r="AR19" s="142">
        <f>Sheet2!DV25</f>
        <v>1.8870253883670975E-3</v>
      </c>
      <c r="AS19" s="158">
        <f>Sheet2!DW25</f>
        <v>5.827369067502447E-4</v>
      </c>
      <c r="AT19" s="141">
        <v>1005.4129040266109</v>
      </c>
      <c r="AU19" s="152">
        <v>0.71624696310219216</v>
      </c>
      <c r="AV19" s="141">
        <f t="shared" si="11"/>
        <v>1.8972396756901069E-3</v>
      </c>
      <c r="AW19" s="157">
        <f t="shared" si="12"/>
        <v>5.8589276465403873E-4</v>
      </c>
      <c r="AX19" s="150">
        <f>Sheet2!EC25</f>
        <v>476.62824392369032</v>
      </c>
      <c r="AY19" s="159">
        <f>Sheet2!ED25</f>
        <v>97.907178112700237</v>
      </c>
      <c r="AZ19" s="142">
        <f>Sheet2!EH25</f>
        <v>1.2295324233811179E-2</v>
      </c>
      <c r="BA19" s="158">
        <f>Sheet2!EI25</f>
        <v>2.5258067168011092E-3</v>
      </c>
      <c r="BB19" s="141">
        <v>1005.4129040266109</v>
      </c>
      <c r="BC19" s="152">
        <v>0.71624696310219216</v>
      </c>
      <c r="BD19" s="141">
        <f t="shared" si="13"/>
        <v>1.2361877643864861E-2</v>
      </c>
      <c r="BE19" s="160">
        <f t="shared" si="0"/>
        <v>2.5394939358202311E-3</v>
      </c>
      <c r="BF19" s="150">
        <f>Sheet2!EO25</f>
        <v>1375.1037097267515</v>
      </c>
      <c r="BG19" s="158">
        <f>Sheet2!EP25</f>
        <v>112.85258783179289</v>
      </c>
      <c r="BH19" s="142">
        <f>Sheet2!ET25</f>
        <v>1.8319327894258844E-2</v>
      </c>
      <c r="BI19" s="158">
        <f>Sheet2!EU25</f>
        <v>1.5039883921329053E-3</v>
      </c>
      <c r="BJ19" s="141">
        <v>1005.4129040266109</v>
      </c>
      <c r="BK19" s="152">
        <v>0.71624696310219216</v>
      </c>
      <c r="BL19" s="141">
        <f t="shared" si="14"/>
        <v>1.8418488657982481E-2</v>
      </c>
      <c r="BM19" s="157">
        <f t="shared" si="15"/>
        <v>1.5121862638586142E-3</v>
      </c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140"/>
    </row>
    <row r="20" spans="1:97" s="31" customFormat="1" ht="12.75" x14ac:dyDescent="0.2">
      <c r="A20" s="149" t="s">
        <v>170</v>
      </c>
      <c r="B20" s="147">
        <f>Sheet2!BI26</f>
        <v>5075.0645209834083</v>
      </c>
      <c r="C20" s="152">
        <f>Sheet2!BJ26</f>
        <v>460.9459100911983</v>
      </c>
      <c r="D20" s="141">
        <f>Sheet2!BN26</f>
        <v>0.21811348293722746</v>
      </c>
      <c r="E20" s="152">
        <f>Sheet2!BO26</f>
        <v>1.9817564653740953E-2</v>
      </c>
      <c r="F20" s="141">
        <v>966.64516308891564</v>
      </c>
      <c r="G20" s="152">
        <v>0.67740464427797809</v>
      </c>
      <c r="H20" s="141">
        <f t="shared" si="1"/>
        <v>0.21083834328574766</v>
      </c>
      <c r="I20" s="157">
        <f t="shared" si="2"/>
        <v>1.9157122797192189E-2</v>
      </c>
      <c r="J20" s="147">
        <f>Sheet2!BU26</f>
        <v>418.66323057809046</v>
      </c>
      <c r="K20" s="152">
        <f>Sheet2!BV26</f>
        <v>129.41680009360218</v>
      </c>
      <c r="L20" s="142">
        <f>Sheet2!BZ26</f>
        <v>3.1747937801191351E-3</v>
      </c>
      <c r="M20" s="158">
        <f>Sheet2!CA26</f>
        <v>9.8142093335741847E-4</v>
      </c>
      <c r="N20" s="141">
        <v>966.64516308891564</v>
      </c>
      <c r="O20" s="152">
        <v>0.67740464427797809</v>
      </c>
      <c r="P20" s="141">
        <f t="shared" si="3"/>
        <v>3.068899051356936E-3</v>
      </c>
      <c r="Q20" s="157">
        <f t="shared" si="4"/>
        <v>9.4868823585143988E-4</v>
      </c>
      <c r="R20" s="150">
        <f>Sheet2!CG26</f>
        <v>2493.947811340458</v>
      </c>
      <c r="S20" s="159">
        <f>Sheet2!CH26</f>
        <v>242.70520424037991</v>
      </c>
      <c r="T20" s="142">
        <f>Sheet2!CL26</f>
        <v>8.0232525136419319E-2</v>
      </c>
      <c r="U20" s="158">
        <f>Sheet2!CM26</f>
        <v>7.8105889566850491E-3</v>
      </c>
      <c r="V20" s="141">
        <v>966.64516308891564</v>
      </c>
      <c r="W20" s="152">
        <v>0.67740464427797809</v>
      </c>
      <c r="X20" s="141">
        <f t="shared" si="5"/>
        <v>7.755638234552957E-2</v>
      </c>
      <c r="Y20" s="157">
        <f t="shared" si="6"/>
        <v>7.5502636547381385E-3</v>
      </c>
      <c r="Z20" s="150">
        <f>Sheet2!CS26</f>
        <v>5218.1751173977473</v>
      </c>
      <c r="AA20" s="159">
        <f>Sheet2!CT26</f>
        <v>404.61430614332005</v>
      </c>
      <c r="AB20" s="142">
        <f>Sheet2!CX26</f>
        <v>3.801062861407721E-2</v>
      </c>
      <c r="AC20" s="158">
        <f>Sheet2!CY26</f>
        <v>2.9485304485784595E-3</v>
      </c>
      <c r="AD20" s="141">
        <v>966.64516308891564</v>
      </c>
      <c r="AE20" s="152">
        <v>0.67740464427797809</v>
      </c>
      <c r="AF20" s="141">
        <f t="shared" si="7"/>
        <v>3.6742790295766867E-2</v>
      </c>
      <c r="AG20" s="157">
        <f t="shared" si="8"/>
        <v>2.8502990004020965E-3</v>
      </c>
      <c r="AH20" s="150">
        <f>Sheet2!DE26</f>
        <v>396.11474355960928</v>
      </c>
      <c r="AI20" s="159">
        <f>Sheet2!DF26</f>
        <v>106.90416604816517</v>
      </c>
      <c r="AJ20" s="142">
        <f>Sheet2!DJ26</f>
        <v>2.6786771679139371E-3</v>
      </c>
      <c r="AK20" s="158">
        <f>Sheet2!DK26</f>
        <v>7.2295715217743177E-4</v>
      </c>
      <c r="AL20" s="141">
        <v>966.64516308891564</v>
      </c>
      <c r="AM20" s="152">
        <v>0.67740464427797809</v>
      </c>
      <c r="AN20" s="141">
        <f t="shared" si="9"/>
        <v>2.5893303278407224E-3</v>
      </c>
      <c r="AO20" s="157">
        <f t="shared" si="10"/>
        <v>6.988453900094178E-4</v>
      </c>
      <c r="AP20" s="150">
        <f>Sheet2!DQ26</f>
        <v>227.83355583708789</v>
      </c>
      <c r="AQ20" s="159">
        <f>Sheet2!DR26</f>
        <v>82.634923380659714</v>
      </c>
      <c r="AR20" s="142">
        <f>Sheet2!DV26</f>
        <v>2.7200758815316126E-3</v>
      </c>
      <c r="AS20" s="158">
        <f>Sheet2!DW26</f>
        <v>9.8659071485640505E-4</v>
      </c>
      <c r="AT20" s="141">
        <v>966.64516308891564</v>
      </c>
      <c r="AU20" s="152">
        <v>0.67740464427797809</v>
      </c>
      <c r="AV20" s="141">
        <f t="shared" si="11"/>
        <v>2.6293481941173516E-3</v>
      </c>
      <c r="AW20" s="157">
        <f t="shared" si="12"/>
        <v>9.5368492248023987E-4</v>
      </c>
      <c r="AX20" s="150">
        <f>Sheet2!EC26</f>
        <v>553.9638144978411</v>
      </c>
      <c r="AY20" s="159">
        <f>Sheet2!ED26</f>
        <v>133.00232673010194</v>
      </c>
      <c r="AZ20" s="142">
        <f>Sheet2!EH26</f>
        <v>1.4290308641760379E-2</v>
      </c>
      <c r="BA20" s="158">
        <f>Sheet2!EI26</f>
        <v>3.4311366948823869E-3</v>
      </c>
      <c r="BB20" s="141">
        <v>966.64516308891564</v>
      </c>
      <c r="BC20" s="152">
        <v>0.67740464427797809</v>
      </c>
      <c r="BD20" s="141">
        <f t="shared" si="13"/>
        <v>1.3813657727605403E-2</v>
      </c>
      <c r="BE20" s="160">
        <f t="shared" si="0"/>
        <v>3.316705816796404E-3</v>
      </c>
      <c r="BF20" s="150">
        <f>Sheet2!EO26</f>
        <v>1390.5317274250681</v>
      </c>
      <c r="BG20" s="158">
        <f>Sheet2!EP26</f>
        <v>156.58771446802189</v>
      </c>
      <c r="BH20" s="142">
        <f>Sheet2!ET26</f>
        <v>1.8524862148129814E-2</v>
      </c>
      <c r="BI20" s="158">
        <f>Sheet2!EU26</f>
        <v>2.0864893264551602E-3</v>
      </c>
      <c r="BJ20" s="141">
        <v>966.64516308891564</v>
      </c>
      <c r="BK20" s="152">
        <v>0.67740464427797809</v>
      </c>
      <c r="BL20" s="141">
        <f t="shared" si="14"/>
        <v>1.7906968392378621E-2</v>
      </c>
      <c r="BM20" s="157">
        <f t="shared" si="15"/>
        <v>2.0169338533715195E-3</v>
      </c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140"/>
    </row>
    <row r="21" spans="1:97" s="31" customFormat="1" ht="12.75" x14ac:dyDescent="0.2">
      <c r="A21" s="149" t="s">
        <v>86</v>
      </c>
      <c r="B21" s="147">
        <f>Sheet2!BI27</f>
        <v>7248.9079234943847</v>
      </c>
      <c r="C21" s="152">
        <f>Sheet2!BJ27</f>
        <v>541.19721840547152</v>
      </c>
      <c r="D21" s="141">
        <f>Sheet2!BN27</f>
        <v>0.31153979385827679</v>
      </c>
      <c r="E21" s="152">
        <f>Sheet2!BO27</f>
        <v>2.3271925889901374E-2</v>
      </c>
      <c r="F21" s="141">
        <v>1012.8366633393758</v>
      </c>
      <c r="G21" s="152">
        <v>0.71712300459364198</v>
      </c>
      <c r="H21" s="141">
        <f t="shared" si="1"/>
        <v>0.31553892530885408</v>
      </c>
      <c r="I21" s="157">
        <f t="shared" si="2"/>
        <v>2.3571718540855057E-2</v>
      </c>
      <c r="J21" s="147">
        <f>Sheet2!BU27</f>
        <v>794.21835852193647</v>
      </c>
      <c r="K21" s="152">
        <f>Sheet2!BV27</f>
        <v>131.85913226768335</v>
      </c>
      <c r="L21" s="142">
        <f>Sheet2!BZ27</f>
        <v>6.0226915585832857E-3</v>
      </c>
      <c r="M21" s="158">
        <f>Sheet2!CA27</f>
        <v>1.0000214184162472E-3</v>
      </c>
      <c r="N21" s="141">
        <v>1012.8366633393758</v>
      </c>
      <c r="O21" s="152">
        <v>0.71712300459364198</v>
      </c>
      <c r="P21" s="141">
        <f t="shared" si="3"/>
        <v>6.1000028225177199E-3</v>
      </c>
      <c r="Q21" s="157">
        <f t="shared" si="4"/>
        <v>1.0128675651748928E-3</v>
      </c>
      <c r="R21" s="150">
        <f>Sheet2!CG27</f>
        <v>2672.7434759032112</v>
      </c>
      <c r="S21" s="159">
        <f>Sheet2!CH27</f>
        <v>275.6266589537928</v>
      </c>
      <c r="T21" s="142">
        <f>Sheet2!CL27</f>
        <v>8.5984541111285909E-2</v>
      </c>
      <c r="U21" s="158">
        <f>Sheet2!CM27</f>
        <v>8.8697304351670232E-3</v>
      </c>
      <c r="V21" s="141">
        <v>1012.8366633393758</v>
      </c>
      <c r="W21" s="152">
        <v>0.71712300459364198</v>
      </c>
      <c r="X21" s="141">
        <f t="shared" si="5"/>
        <v>8.7088295717922204E-2</v>
      </c>
      <c r="Y21" s="157">
        <f t="shared" si="6"/>
        <v>8.9837997920517963E-3</v>
      </c>
      <c r="Z21" s="150">
        <f>Sheet2!CS27</f>
        <v>8476.6822248192948</v>
      </c>
      <c r="AA21" s="159">
        <f>Sheet2!CT27</f>
        <v>380.28359933701319</v>
      </c>
      <c r="AB21" s="142">
        <f>Sheet2!CX27</f>
        <v>6.1746494258674081E-2</v>
      </c>
      <c r="AC21" s="158">
        <f>Sheet2!CY27</f>
        <v>2.7734813503022151E-3</v>
      </c>
      <c r="AD21" s="141">
        <v>1012.8366633393758</v>
      </c>
      <c r="AE21" s="152">
        <v>0.71712300459364198</v>
      </c>
      <c r="AF21" s="141">
        <f t="shared" si="7"/>
        <v>6.2539113217859377E-2</v>
      </c>
      <c r="AG21" s="157">
        <f t="shared" si="8"/>
        <v>2.8094325684343831E-3</v>
      </c>
      <c r="AH21" s="150">
        <f>Sheet2!DE27</f>
        <v>462.88040134268317</v>
      </c>
      <c r="AI21" s="159">
        <f>Sheet2!DF27</f>
        <v>55.423022426707803</v>
      </c>
      <c r="AJ21" s="142">
        <f>Sheet2!DJ27</f>
        <v>3.1301717058277024E-3</v>
      </c>
      <c r="AK21" s="158">
        <f>Sheet2!DK27</f>
        <v>3.7487273215747939E-4</v>
      </c>
      <c r="AL21" s="141">
        <v>1012.8366633393758</v>
      </c>
      <c r="AM21" s="152">
        <v>0.71712300459364198</v>
      </c>
      <c r="AN21" s="141">
        <f t="shared" si="9"/>
        <v>3.1703526662098525E-3</v>
      </c>
      <c r="AO21" s="157">
        <f t="shared" si="10"/>
        <v>3.7969148260716233E-4</v>
      </c>
      <c r="AP21" s="150">
        <f>Sheet2!DQ27</f>
        <v>458.46738738476125</v>
      </c>
      <c r="AQ21" s="159">
        <f>Sheet2!DR27</f>
        <v>89.059274847819296</v>
      </c>
      <c r="AR21" s="142">
        <f>Sheet2!DV27</f>
        <v>5.4735838990539786E-3</v>
      </c>
      <c r="AS21" s="158">
        <f>Sheet2!DW27</f>
        <v>1.0633532630681221E-3</v>
      </c>
      <c r="AT21" s="141">
        <v>1012.8366633393758</v>
      </c>
      <c r="AU21" s="152">
        <v>0.71712300459364198</v>
      </c>
      <c r="AV21" s="141">
        <f t="shared" si="11"/>
        <v>5.5438464528259632E-3</v>
      </c>
      <c r="AW21" s="157">
        <f t="shared" si="12"/>
        <v>1.0770103238218014E-3</v>
      </c>
      <c r="AX21" s="150">
        <f>Sheet2!EC27</f>
        <v>787.04990077842274</v>
      </c>
      <c r="AY21" s="159">
        <f>Sheet2!ED27</f>
        <v>150.64650361473215</v>
      </c>
      <c r="AZ21" s="142">
        <f>Sheet2!EH27</f>
        <v>2.0303105914573009E-2</v>
      </c>
      <c r="BA21" s="158">
        <f>Sheet2!EI27</f>
        <v>3.8864088472428814E-3</v>
      </c>
      <c r="BB21" s="141">
        <v>1012.8366633393758</v>
      </c>
      <c r="BC21" s="152">
        <v>0.71712300459364198</v>
      </c>
      <c r="BD21" s="141">
        <f t="shared" si="13"/>
        <v>2.0563730049942074E-2</v>
      </c>
      <c r="BE21" s="160">
        <f t="shared" si="0"/>
        <v>3.9363242965190304E-3</v>
      </c>
      <c r="BF21" s="150">
        <f>Sheet2!EO27</f>
        <v>797.70982241536228</v>
      </c>
      <c r="BG21" s="158">
        <f>Sheet2!EP27</f>
        <v>91.736528618210926</v>
      </c>
      <c r="BH21" s="142">
        <f>Sheet2!ET27</f>
        <v>1.0627204114082335E-2</v>
      </c>
      <c r="BI21" s="158">
        <f>Sheet2!EU27</f>
        <v>1.2223548874017907E-3</v>
      </c>
      <c r="BJ21" s="141">
        <v>1012.8366633393758</v>
      </c>
      <c r="BK21" s="152">
        <v>0.71712300459364198</v>
      </c>
      <c r="BL21" s="141">
        <f t="shared" si="14"/>
        <v>1.0763621955533641E-2</v>
      </c>
      <c r="BM21" s="157">
        <f t="shared" si="15"/>
        <v>1.2380693016030245E-3</v>
      </c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140"/>
    </row>
    <row r="22" spans="1:97" s="31" customFormat="1" ht="12.75" x14ac:dyDescent="0.2">
      <c r="A22" s="149" t="s">
        <v>101</v>
      </c>
      <c r="B22" s="147">
        <f>Sheet2!BI28</f>
        <v>11384.476950438637</v>
      </c>
      <c r="C22" s="152">
        <f>Sheet2!BJ28</f>
        <v>440.7593343138351</v>
      </c>
      <c r="D22" s="141">
        <f>Sheet2!BN28</f>
        <v>0.48927612817769628</v>
      </c>
      <c r="E22" s="152">
        <f>Sheet2!BO28</f>
        <v>1.8980958006337298E-2</v>
      </c>
      <c r="F22" s="141">
        <v>1213.6309018835711</v>
      </c>
      <c r="G22" s="152">
        <v>0.8592839480459703</v>
      </c>
      <c r="H22" s="141">
        <f t="shared" si="1"/>
        <v>0.59380062871039929</v>
      </c>
      <c r="I22" s="157">
        <f t="shared" si="2"/>
        <v>2.3039713465992758E-2</v>
      </c>
      <c r="J22" s="147">
        <f>Sheet2!BU28</f>
        <v>641.78082275841825</v>
      </c>
      <c r="K22" s="152">
        <f>Sheet2!BV28</f>
        <v>144.87501242483842</v>
      </c>
      <c r="L22" s="142">
        <f>Sheet2!BZ28</f>
        <v>4.8667320544958197E-3</v>
      </c>
      <c r="M22" s="158">
        <f>Sheet2!CA28</f>
        <v>1.0986778314850698E-3</v>
      </c>
      <c r="N22" s="141">
        <v>1213.6309018835711</v>
      </c>
      <c r="O22" s="152">
        <v>0.8592839480459703</v>
      </c>
      <c r="P22" s="141">
        <f t="shared" si="3"/>
        <v>5.9064164125234462E-3</v>
      </c>
      <c r="Q22" s="157">
        <f t="shared" si="4"/>
        <v>1.3333959253356885E-3</v>
      </c>
      <c r="R22" s="150">
        <f>Sheet2!CG28</f>
        <v>2572.2612449213357</v>
      </c>
      <c r="S22" s="159">
        <f>Sheet2!CH28</f>
        <v>291.60917221198793</v>
      </c>
      <c r="T22" s="142">
        <f>Sheet2!CL28</f>
        <v>8.2751938132844413E-2</v>
      </c>
      <c r="U22" s="158">
        <f>Sheet2!CM28</f>
        <v>9.3835814996043442E-3</v>
      </c>
      <c r="V22" s="141">
        <v>1213.6309018835711</v>
      </c>
      <c r="W22" s="152">
        <v>0.8592839480459703</v>
      </c>
      <c r="X22" s="141">
        <f t="shared" si="5"/>
        <v>0.10043030930877746</v>
      </c>
      <c r="Y22" s="157">
        <f t="shared" si="6"/>
        <v>1.1388426471764298E-2</v>
      </c>
      <c r="Z22" s="150">
        <f>Sheet2!CS28</f>
        <v>90098.273052380013</v>
      </c>
      <c r="AA22" s="159">
        <f>Sheet2!CT28</f>
        <v>1169.0511311329774</v>
      </c>
      <c r="AB22" s="142">
        <f>Sheet2!CX28</f>
        <v>0.65630070258577244</v>
      </c>
      <c r="AC22" s="158">
        <f>Sheet2!CY28</f>
        <v>8.639471620117755E-3</v>
      </c>
      <c r="AD22" s="141">
        <v>1213.6309018835711</v>
      </c>
      <c r="AE22" s="152">
        <v>0.8592839480459703</v>
      </c>
      <c r="AF22" s="141">
        <f t="shared" si="7"/>
        <v>0.7965068135859924</v>
      </c>
      <c r="AG22" s="157">
        <f t="shared" si="8"/>
        <v>1.0500284930950085E-2</v>
      </c>
      <c r="AH22" s="150">
        <f>Sheet2!DE28</f>
        <v>724.07118782123473</v>
      </c>
      <c r="AI22" s="159">
        <f>Sheet2!DF28</f>
        <v>97.571728321245857</v>
      </c>
      <c r="AJ22" s="142">
        <f>Sheet2!DJ28</f>
        <v>4.8964422311869645E-3</v>
      </c>
      <c r="AK22" s="158">
        <f>Sheet2!DK28</f>
        <v>6.5992989503458927E-4</v>
      </c>
      <c r="AL22" s="141">
        <v>1213.6309018835711</v>
      </c>
      <c r="AM22" s="152">
        <v>0.8592839480459703</v>
      </c>
      <c r="AN22" s="141">
        <f t="shared" si="9"/>
        <v>5.9424736010562406E-3</v>
      </c>
      <c r="AO22" s="157">
        <f t="shared" si="10"/>
        <v>8.0092236508946596E-4</v>
      </c>
      <c r="AP22" s="150">
        <f>Sheet2!DQ28</f>
        <v>460.97371661711855</v>
      </c>
      <c r="AQ22" s="159">
        <f>Sheet2!DR28</f>
        <v>120.91364628387862</v>
      </c>
      <c r="AR22" s="142">
        <f>Sheet2!DV28</f>
        <v>5.5035066453810715E-3</v>
      </c>
      <c r="AS22" s="158">
        <f>Sheet2!DW28</f>
        <v>1.4436366234696282E-3</v>
      </c>
      <c r="AT22" s="141">
        <v>1213.6309018835711</v>
      </c>
      <c r="AU22" s="152">
        <v>0.8592839480459703</v>
      </c>
      <c r="AV22" s="141">
        <f t="shared" si="11"/>
        <v>6.6792257335560566E-3</v>
      </c>
      <c r="AW22" s="157">
        <f t="shared" si="12"/>
        <v>1.7520483996316906E-3</v>
      </c>
      <c r="AX22" s="150">
        <f>Sheet2!EC28</f>
        <v>397.03323899701326</v>
      </c>
      <c r="AY22" s="159">
        <f>Sheet2!ED28</f>
        <v>116.48380339523061</v>
      </c>
      <c r="AZ22" s="142">
        <f>Sheet2!EH28</f>
        <v>1.0242054404669501E-2</v>
      </c>
      <c r="BA22" s="158">
        <f>Sheet2!EI28</f>
        <v>3.0049565101715903E-3</v>
      </c>
      <c r="BB22" s="141">
        <v>1213.6309018835711</v>
      </c>
      <c r="BC22" s="152">
        <v>0.8592839480459703</v>
      </c>
      <c r="BD22" s="141">
        <f t="shared" si="13"/>
        <v>1.243007372427965E-2</v>
      </c>
      <c r="BE22" s="160">
        <f t="shared" si="0"/>
        <v>3.6469186987680242E-3</v>
      </c>
      <c r="BF22" s="150">
        <f>Sheet2!EO28</f>
        <v>3016.3929483182519</v>
      </c>
      <c r="BG22" s="158">
        <f>Sheet2!EP28</f>
        <v>255.72111189067132</v>
      </c>
      <c r="BH22" s="142">
        <f>Sheet2!ET28</f>
        <v>4.0184817397629351E-2</v>
      </c>
      <c r="BI22" s="158">
        <f>Sheet2!EU28</f>
        <v>3.4079213164232517E-3</v>
      </c>
      <c r="BJ22" s="141">
        <v>1213.6309018835711</v>
      </c>
      <c r="BK22" s="152">
        <v>0.8592839480459703</v>
      </c>
      <c r="BL22" s="141">
        <f t="shared" si="14"/>
        <v>4.8769536180311525E-2</v>
      </c>
      <c r="BM22" s="157">
        <f t="shared" si="15"/>
        <v>4.1361027605103439E-3</v>
      </c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140"/>
    </row>
    <row r="23" spans="1:97" s="31" customFormat="1" ht="12.75" x14ac:dyDescent="0.2">
      <c r="A23" s="149" t="s">
        <v>17</v>
      </c>
      <c r="B23" s="147">
        <f>Sheet2!BI29</f>
        <v>4877.7409758397289</v>
      </c>
      <c r="C23" s="152">
        <f>Sheet2!BJ29</f>
        <v>481.74172497545032</v>
      </c>
      <c r="D23" s="141">
        <f>Sheet2!BN29</f>
        <v>0.20963301426163525</v>
      </c>
      <c r="E23" s="152">
        <f>Sheet2!BO29</f>
        <v>2.0710472179635803E-2</v>
      </c>
      <c r="F23" s="141">
        <v>1228.3400726736891</v>
      </c>
      <c r="G23" s="152">
        <v>0.88048845278594046</v>
      </c>
      <c r="H23" s="141">
        <f t="shared" si="1"/>
        <v>0.25750063197294154</v>
      </c>
      <c r="I23" s="157">
        <f t="shared" si="2"/>
        <v>2.5440172512894932E-2</v>
      </c>
      <c r="J23" s="147">
        <f>Sheet2!BU29</f>
        <v>428.05325612975656</v>
      </c>
      <c r="K23" s="152">
        <f>Sheet2!BV29</f>
        <v>113.197240377572</v>
      </c>
      <c r="L23" s="142">
        <f>Sheet2!BZ29</f>
        <v>3.2459999251522819E-3</v>
      </c>
      <c r="M23" s="158">
        <f>Sheet2!CA29</f>
        <v>8.5843143621866763E-4</v>
      </c>
      <c r="N23" s="141">
        <v>1228.3400726736891</v>
      </c>
      <c r="O23" s="152">
        <v>0.88048845278594046</v>
      </c>
      <c r="P23" s="141">
        <f t="shared" si="3"/>
        <v>3.987191783960343E-3</v>
      </c>
      <c r="Q23" s="157">
        <f t="shared" si="4"/>
        <v>1.0544496061231517E-3</v>
      </c>
      <c r="R23" s="150">
        <f>Sheet2!CG29</f>
        <v>2546.7029383386466</v>
      </c>
      <c r="S23" s="159">
        <f>Sheet2!CH29</f>
        <v>178.78791266463148</v>
      </c>
      <c r="T23" s="142">
        <f>Sheet2!CL29</f>
        <v>8.1929704617766261E-2</v>
      </c>
      <c r="U23" s="158">
        <f>Sheet2!CM29</f>
        <v>5.7553701561331135E-3</v>
      </c>
      <c r="V23" s="141">
        <v>1228.3400726736891</v>
      </c>
      <c r="W23" s="152">
        <v>0.88048845278594046</v>
      </c>
      <c r="X23" s="141">
        <f t="shared" si="5"/>
        <v>0.10063753932432089</v>
      </c>
      <c r="Y23" s="157">
        <f t="shared" si="6"/>
        <v>7.0699198374626791E-3</v>
      </c>
      <c r="Z23" s="150">
        <f>Sheet2!CS29</f>
        <v>2476892.343662492</v>
      </c>
      <c r="AA23" s="159">
        <f>Sheet2!CT29</f>
        <v>19004.603336216212</v>
      </c>
      <c r="AB23" s="142">
        <f>Sheet2!CX29</f>
        <v>18.042367853487654</v>
      </c>
      <c r="AC23" s="158">
        <f>Sheet2!CY29</f>
        <v>0.14411458489191775</v>
      </c>
      <c r="AD23" s="141">
        <v>1228.3400726736891</v>
      </c>
      <c r="AE23" s="152">
        <v>0.88048845278594046</v>
      </c>
      <c r="AF23" s="141">
        <f t="shared" si="7"/>
        <v>22.162163440358459</v>
      </c>
      <c r="AG23" s="157">
        <f t="shared" si="8"/>
        <v>0.17773310693864278</v>
      </c>
      <c r="AH23" s="150">
        <f>Sheet2!DE29</f>
        <v>546.01068458415023</v>
      </c>
      <c r="AI23" s="159">
        <f>Sheet2!DF29</f>
        <v>101.50101732249038</v>
      </c>
      <c r="AJ23" s="142">
        <f>Sheet2!DJ29</f>
        <v>3.6923300079400464E-3</v>
      </c>
      <c r="AK23" s="158">
        <f>Sheet2!DK29</f>
        <v>6.8644995470027641E-4</v>
      </c>
      <c r="AL23" s="141">
        <v>1228.3400726736891</v>
      </c>
      <c r="AM23" s="152">
        <v>0.88048845278594046</v>
      </c>
      <c r="AN23" s="141">
        <f t="shared" si="9"/>
        <v>4.535436910288319E-3</v>
      </c>
      <c r="AO23" s="157">
        <f t="shared" si="10"/>
        <v>8.4320025466972954E-4</v>
      </c>
      <c r="AP23" s="150">
        <f>Sheet2!DQ29</f>
        <v>259.07990879302378</v>
      </c>
      <c r="AQ23" s="159">
        <f>Sheet2!DR29</f>
        <v>55.881390593545184</v>
      </c>
      <c r="AR23" s="142">
        <f>Sheet2!DV29</f>
        <v>3.0931221202605513E-3</v>
      </c>
      <c r="AS23" s="158">
        <f>Sheet2!DW29</f>
        <v>6.6720453843314932E-4</v>
      </c>
      <c r="AT23" s="141">
        <v>1228.3400726736891</v>
      </c>
      <c r="AU23" s="152">
        <v>0.88048845278594046</v>
      </c>
      <c r="AV23" s="141">
        <f t="shared" si="11"/>
        <v>3.7994058499894409E-3</v>
      </c>
      <c r="AW23" s="157">
        <f t="shared" si="12"/>
        <v>8.1955859637382106E-4</v>
      </c>
      <c r="AX23" s="150">
        <f>Sheet2!EC29</f>
        <v>467.59927235827956</v>
      </c>
      <c r="AY23" s="159">
        <f>Sheet2!ED29</f>
        <v>147.7991756595369</v>
      </c>
      <c r="AZ23" s="142">
        <f>Sheet2!EH29</f>
        <v>1.2062408676854883E-2</v>
      </c>
      <c r="BA23" s="158">
        <f>Sheet2!EI29</f>
        <v>3.8127904598318609E-3</v>
      </c>
      <c r="BB23" s="141">
        <v>1228.3400726736891</v>
      </c>
      <c r="BC23" s="152">
        <v>0.88048845278594046</v>
      </c>
      <c r="BD23" s="141">
        <f t="shared" si="13"/>
        <v>1.4816739950747664E-2</v>
      </c>
      <c r="BE23" s="160">
        <f t="shared" si="0"/>
        <v>4.6834153532035001E-3</v>
      </c>
      <c r="BF23" s="150">
        <f>Sheet2!EO29</f>
        <v>1593.0587102985921</v>
      </c>
      <c r="BG23" s="158">
        <f>Sheet2!EP29</f>
        <v>137.29551305377163</v>
      </c>
      <c r="BH23" s="142">
        <f>Sheet2!ET29</f>
        <v>2.12229555213433E-2</v>
      </c>
      <c r="BI23" s="158">
        <f>Sheet2!EU29</f>
        <v>1.8296773034080509E-3</v>
      </c>
      <c r="BJ23" s="141">
        <v>1228.3400726736891</v>
      </c>
      <c r="BK23" s="152">
        <v>0.88048845278594046</v>
      </c>
      <c r="BL23" s="141">
        <f t="shared" si="14"/>
        <v>2.60690067274373E-2</v>
      </c>
      <c r="BM23" s="157">
        <f t="shared" si="15"/>
        <v>2.2475436352751522E-3</v>
      </c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140"/>
    </row>
    <row r="24" spans="1:97" s="31" customFormat="1" ht="12.75" x14ac:dyDescent="0.2">
      <c r="A24" s="149" t="s">
        <v>78</v>
      </c>
      <c r="B24" s="147">
        <f>Sheet2!BI30</f>
        <v>6342.2591036338081</v>
      </c>
      <c r="C24" s="152">
        <f>Sheet2!BJ30</f>
        <v>476.01560775896041</v>
      </c>
      <c r="D24" s="141">
        <f>Sheet2!BN30</f>
        <v>0.27257431251649511</v>
      </c>
      <c r="E24" s="152">
        <f>Sheet2!BO30</f>
        <v>2.0468946225476011E-2</v>
      </c>
      <c r="F24" s="141">
        <v>1285.6008087755065</v>
      </c>
      <c r="G24" s="152">
        <v>0.92020900998880562</v>
      </c>
      <c r="H24" s="141">
        <f t="shared" si="1"/>
        <v>0.35042175662263381</v>
      </c>
      <c r="I24" s="157">
        <f t="shared" si="2"/>
        <v>2.6316089189445228E-2</v>
      </c>
      <c r="J24" s="147">
        <f>Sheet2!BU30</f>
        <v>203.60070445223482</v>
      </c>
      <c r="K24" s="152">
        <f>Sheet2!BV30</f>
        <v>101.13804229502614</v>
      </c>
      <c r="L24" s="142">
        <f>Sheet2!BZ30</f>
        <v>1.5439384281019696E-3</v>
      </c>
      <c r="M24" s="158">
        <f>Sheet2!CA30</f>
        <v>7.6695635257428894E-4</v>
      </c>
      <c r="N24" s="141">
        <v>1285.6008087755065</v>
      </c>
      <c r="O24" s="152">
        <v>0.92020900998880562</v>
      </c>
      <c r="P24" s="141">
        <f t="shared" si="3"/>
        <v>1.9848884918674762E-3</v>
      </c>
      <c r="Q24" s="157">
        <f t="shared" si="4"/>
        <v>9.8600073075472269E-4</v>
      </c>
      <c r="R24" s="150">
        <f>Sheet2!CG30</f>
        <v>35085.560744239105</v>
      </c>
      <c r="S24" s="159">
        <f>Sheet2!CH30</f>
        <v>848.45331803128363</v>
      </c>
      <c r="T24" s="142">
        <f>Sheet2!CL30</f>
        <v>1.1287337776424882</v>
      </c>
      <c r="U24" s="158">
        <f>Sheet2!CM30</f>
        <v>2.7439292504652574E-2</v>
      </c>
      <c r="V24" s="141">
        <v>1285.6008087755065</v>
      </c>
      <c r="W24" s="152">
        <v>0.92020900998880562</v>
      </c>
      <c r="X24" s="141">
        <f t="shared" si="5"/>
        <v>1.4511010574294154</v>
      </c>
      <c r="Y24" s="157">
        <f t="shared" si="6"/>
        <v>3.5291264713355405E-2</v>
      </c>
      <c r="Z24" s="150">
        <f>Sheet2!CS30</f>
        <v>17394978.417443361</v>
      </c>
      <c r="AA24" s="159">
        <f>Sheet2!CT30</f>
        <v>136953.20701482854</v>
      </c>
      <c r="AB24" s="142">
        <f>Sheet2!CX30</f>
        <v>126.70982661560409</v>
      </c>
      <c r="AC24" s="158">
        <f>Sheet2!CY30</f>
        <v>1.0365170522851008</v>
      </c>
      <c r="AD24" s="141">
        <v>1285.6008087755065</v>
      </c>
      <c r="AE24" s="152">
        <v>0.92020900998880562</v>
      </c>
      <c r="AF24" s="141">
        <f t="shared" si="7"/>
        <v>162.89825557682479</v>
      </c>
      <c r="AG24" s="157">
        <f t="shared" si="8"/>
        <v>1.3376387347053633</v>
      </c>
      <c r="AH24" s="150">
        <f>Sheet2!DE30</f>
        <v>200.38793171705311</v>
      </c>
      <c r="AI24" s="159">
        <f>Sheet2!DF30</f>
        <v>50.7685018870433</v>
      </c>
      <c r="AJ24" s="142">
        <f>Sheet2!DJ30</f>
        <v>1.355098708501343E-3</v>
      </c>
      <c r="AK24" s="158">
        <f>Sheet2!DK30</f>
        <v>3.4333239068821042E-4</v>
      </c>
      <c r="AL24" s="141">
        <v>1285.6008087755065</v>
      </c>
      <c r="AM24" s="152">
        <v>0.92020900998880562</v>
      </c>
      <c r="AN24" s="141">
        <f t="shared" si="9"/>
        <v>1.7421159956199708E-3</v>
      </c>
      <c r="AO24" s="157">
        <f t="shared" si="10"/>
        <v>4.4139016056809924E-4</v>
      </c>
      <c r="AP24" s="150">
        <f>Sheet2!DQ30</f>
        <v>135.53409797355184</v>
      </c>
      <c r="AQ24" s="159">
        <f>Sheet2!DR30</f>
        <v>73.536332151152095</v>
      </c>
      <c r="AR24" s="142">
        <f>Sheet2!DV30</f>
        <v>1.6181243788628444E-3</v>
      </c>
      <c r="AS24" s="158">
        <f>Sheet2!DW30</f>
        <v>8.779500197428243E-4</v>
      </c>
      <c r="AT24" s="141">
        <v>1285.6008087755065</v>
      </c>
      <c r="AU24" s="152">
        <v>0.92020900998880562</v>
      </c>
      <c r="AV24" s="141">
        <f t="shared" si="11"/>
        <v>2.0802620101654369E-3</v>
      </c>
      <c r="AW24" s="157">
        <f t="shared" si="12"/>
        <v>1.1286942376248601E-3</v>
      </c>
      <c r="AX24" s="150">
        <f>Sheet2!EC30</f>
        <v>565.80366989224444</v>
      </c>
      <c r="AY24" s="159">
        <f>Sheet2!ED30</f>
        <v>150.99860758430546</v>
      </c>
      <c r="AZ24" s="142">
        <f>Sheet2!EH30</f>
        <v>1.4595735067515657E-2</v>
      </c>
      <c r="BA24" s="158">
        <f>Sheet2!EI30</f>
        <v>3.8953652381708299E-3</v>
      </c>
      <c r="BB24" s="141">
        <v>1285.6008087755065</v>
      </c>
      <c r="BC24" s="152">
        <v>0.92020900998880562</v>
      </c>
      <c r="BD24" s="141">
        <f t="shared" si="13"/>
        <v>1.8764288807471149E-2</v>
      </c>
      <c r="BE24" s="160">
        <f t="shared" si="0"/>
        <v>5.0079027117505984E-3</v>
      </c>
      <c r="BF24" s="150">
        <f>Sheet2!EO30</f>
        <v>579.26163153376388</v>
      </c>
      <c r="BG24" s="158">
        <f>Sheet2!EP30</f>
        <v>60.76165597516453</v>
      </c>
      <c r="BH24" s="142">
        <f>Sheet2!ET30</f>
        <v>7.7170061352965363E-3</v>
      </c>
      <c r="BI24" s="158">
        <f>Sheet2!EU30</f>
        <v>8.0965677134478694E-4</v>
      </c>
      <c r="BJ24" s="141">
        <v>1285.6008087755065</v>
      </c>
      <c r="BK24" s="152">
        <v>0.92020900998880562</v>
      </c>
      <c r="BL24" s="141">
        <f t="shared" si="14"/>
        <v>9.9209893288627719E-3</v>
      </c>
      <c r="BM24" s="157">
        <f t="shared" si="15"/>
        <v>1.0409196231041134E-3</v>
      </c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140"/>
    </row>
    <row r="25" spans="1:97" s="31" customFormat="1" ht="12.75" x14ac:dyDescent="0.2">
      <c r="A25" s="149" t="s">
        <v>75</v>
      </c>
      <c r="B25" s="147">
        <f>Sheet2!BI31</f>
        <v>6749.4684386121489</v>
      </c>
      <c r="C25" s="152">
        <f>Sheet2!BJ31</f>
        <v>350.30437170373619</v>
      </c>
      <c r="D25" s="141">
        <f>Sheet2!BN31</f>
        <v>0.29007514348513619</v>
      </c>
      <c r="E25" s="152">
        <f>Sheet2!BO31</f>
        <v>1.5072115037384726E-2</v>
      </c>
      <c r="F25" s="141">
        <v>1231.5111135025409</v>
      </c>
      <c r="G25" s="152">
        <v>0.87606873770106297</v>
      </c>
      <c r="H25" s="141">
        <f t="shared" si="1"/>
        <v>0.35723076295278938</v>
      </c>
      <c r="I25" s="157">
        <f t="shared" si="2"/>
        <v>1.8563216712914034E-2</v>
      </c>
      <c r="J25" s="147">
        <f>Sheet2!BU31</f>
        <v>998.6027695113537</v>
      </c>
      <c r="K25" s="152">
        <f>Sheet2!BV31</f>
        <v>130.64999612702707</v>
      </c>
      <c r="L25" s="142">
        <f>Sheet2!BZ31</f>
        <v>7.572572965332436E-3</v>
      </c>
      <c r="M25" s="158">
        <f>Sheet2!CA31</f>
        <v>9.9091868006505822E-4</v>
      </c>
      <c r="N25" s="141">
        <v>1231.5111135025409</v>
      </c>
      <c r="O25" s="152">
        <v>0.87606873770106297</v>
      </c>
      <c r="P25" s="141">
        <f t="shared" si="3"/>
        <v>9.3257077646157847E-3</v>
      </c>
      <c r="Q25" s="157">
        <f t="shared" si="4"/>
        <v>1.2203453994861675E-3</v>
      </c>
      <c r="R25" s="150">
        <f>Sheet2!CG31</f>
        <v>2707.4864771653374</v>
      </c>
      <c r="S25" s="159">
        <f>Sheet2!CH31</f>
        <v>209.64690972969436</v>
      </c>
      <c r="T25" s="142">
        <f>Sheet2!CL31</f>
        <v>8.7102254444902119E-2</v>
      </c>
      <c r="U25" s="158">
        <f>Sheet2!CM31</f>
        <v>6.7480016656658636E-3</v>
      </c>
      <c r="V25" s="141">
        <v>1231.5111135025409</v>
      </c>
      <c r="W25" s="152">
        <v>0.87606873770106297</v>
      </c>
      <c r="X25" s="141">
        <f t="shared" si="5"/>
        <v>0.10726739436002304</v>
      </c>
      <c r="Y25" s="157">
        <f t="shared" si="6"/>
        <v>8.3105893793653431E-3</v>
      </c>
      <c r="Z25" s="150">
        <f>Sheet2!CS31</f>
        <v>19630322.906440482</v>
      </c>
      <c r="AA25" s="159">
        <f>Sheet2!CT31</f>
        <v>82005.039941039562</v>
      </c>
      <c r="AB25" s="142">
        <f>Sheet2!CX31</f>
        <v>142.99269318949666</v>
      </c>
      <c r="AC25" s="158">
        <f>Sheet2!CY31</f>
        <v>0.67648037920717929</v>
      </c>
      <c r="AD25" s="141">
        <v>1231.5111135025409</v>
      </c>
      <c r="AE25" s="152">
        <v>0.87606873770106297</v>
      </c>
      <c r="AF25" s="141">
        <f>(AB25*AD25)/1000</f>
        <v>176.09709081252421</v>
      </c>
      <c r="AG25" s="157">
        <f t="shared" si="8"/>
        <v>0.84245893219054446</v>
      </c>
      <c r="AH25" s="150">
        <f>Sheet2!DE31</f>
        <v>1041.4062373619063</v>
      </c>
      <c r="AI25" s="159">
        <f>Sheet2!DF31</f>
        <v>105.41535425709449</v>
      </c>
      <c r="AJ25" s="142">
        <f>Sheet2!DJ31</f>
        <v>7.0423814207882648E-3</v>
      </c>
      <c r="AK25" s="158">
        <f>Sheet2!DK31</f>
        <v>7.1307488550065789E-4</v>
      </c>
      <c r="AL25" s="141">
        <v>1231.5111135025409</v>
      </c>
      <c r="AM25" s="152">
        <v>0.87606873770106297</v>
      </c>
      <c r="AN25" s="141">
        <f t="shared" si="9"/>
        <v>8.6727709852245614E-3</v>
      </c>
      <c r="AO25" s="157">
        <f t="shared" si="10"/>
        <v>8.7818131863431838E-4</v>
      </c>
      <c r="AP25" s="150">
        <f>Sheet2!DQ31</f>
        <v>683.99101140707432</v>
      </c>
      <c r="AQ25" s="159">
        <f>Sheet2!DR31</f>
        <v>68.517822271361823</v>
      </c>
      <c r="AR25" s="142">
        <f>Sheet2!DV31</f>
        <v>8.1660817980787285E-3</v>
      </c>
      <c r="AS25" s="158">
        <f>Sheet2!DW31</f>
        <v>8.182740457725237E-4</v>
      </c>
      <c r="AT25" s="141">
        <v>1231.5111135025409</v>
      </c>
      <c r="AU25" s="152">
        <v>0.87606873770106297</v>
      </c>
      <c r="AV25" s="141">
        <f t="shared" si="11"/>
        <v>1.0056620488104765E-2</v>
      </c>
      <c r="AW25" s="157">
        <f t="shared" si="12"/>
        <v>1.0077389752667367E-3</v>
      </c>
      <c r="AX25" s="150">
        <f>Sheet2!EC31</f>
        <v>498.55168235717628</v>
      </c>
      <c r="AY25" s="159">
        <f>Sheet2!ED31</f>
        <v>128.97569852726559</v>
      </c>
      <c r="AZ25" s="142">
        <f>Sheet2!EH31</f>
        <v>1.2860871465424384E-2</v>
      </c>
      <c r="BA25" s="158">
        <f>Sheet2!EI31</f>
        <v>3.3272397454345002E-3</v>
      </c>
      <c r="BB25" s="141">
        <v>1231.5111135025409</v>
      </c>
      <c r="BC25" s="152">
        <v>0.87606873770106297</v>
      </c>
      <c r="BD25" s="141">
        <f t="shared" si="13"/>
        <v>1.5838306138997837E-2</v>
      </c>
      <c r="BE25" s="160">
        <f t="shared" si="0"/>
        <v>4.0975482142356721E-3</v>
      </c>
      <c r="BF25" s="150">
        <f>Sheet2!EO31</f>
        <v>4074.7358473553227</v>
      </c>
      <c r="BG25" s="158">
        <f>Sheet2!EP31</f>
        <v>215.30172620890721</v>
      </c>
      <c r="BH25" s="142">
        <f>Sheet2!ET31</f>
        <v>5.428421255952097E-2</v>
      </c>
      <c r="BI25" s="158">
        <f>Sheet2!EU31</f>
        <v>2.8708115408884521E-3</v>
      </c>
      <c r="BJ25" s="141">
        <v>1231.5111135025409</v>
      </c>
      <c r="BK25" s="152">
        <v>0.87606873770106297</v>
      </c>
      <c r="BL25" s="141">
        <f t="shared" si="14"/>
        <v>6.685161105478428E-2</v>
      </c>
      <c r="BM25" s="157">
        <f t="shared" si="15"/>
        <v>3.5357561559137708E-3</v>
      </c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140"/>
    </row>
    <row r="26" spans="1:97" s="31" customFormat="1" ht="12.75" x14ac:dyDescent="0.2">
      <c r="A26" s="149" t="s">
        <v>132</v>
      </c>
      <c r="B26" s="147">
        <f>Sheet2!BI32</f>
        <v>5217.0390793652741</v>
      </c>
      <c r="C26" s="152">
        <f>Sheet2!BJ32</f>
        <v>412.45920422820979</v>
      </c>
      <c r="D26" s="141">
        <f>Sheet2!BN32</f>
        <v>0.22421519165228099</v>
      </c>
      <c r="E26" s="152">
        <f>Sheet2!BO32</f>
        <v>1.7735043485666815E-2</v>
      </c>
      <c r="F26" s="141">
        <v>1312.1159950167068</v>
      </c>
      <c r="G26" s="152">
        <v>0.93918785517476611</v>
      </c>
      <c r="H26" s="141">
        <f t="shared" si="1"/>
        <v>0.29419633929269429</v>
      </c>
      <c r="I26" s="157">
        <f t="shared" si="2"/>
        <v>2.3271387007665539E-2</v>
      </c>
      <c r="J26" s="147">
        <f>Sheet2!BU32</f>
        <v>279.31434474166019</v>
      </c>
      <c r="K26" s="152">
        <f>Sheet2!BV32</f>
        <v>93.53847634886057</v>
      </c>
      <c r="L26" s="142">
        <f>Sheet2!BZ32</f>
        <v>2.1180877125498419E-3</v>
      </c>
      <c r="M26" s="158">
        <f>Sheet2!CA32</f>
        <v>7.0933744393225986E-4</v>
      </c>
      <c r="N26" s="141">
        <v>1312.1159950167068</v>
      </c>
      <c r="O26" s="152">
        <v>0.93918785517476611</v>
      </c>
      <c r="P26" s="141">
        <f t="shared" si="3"/>
        <v>2.7791767664849965E-3</v>
      </c>
      <c r="Q26" s="157">
        <f t="shared" si="4"/>
        <v>9.3073513192026803E-4</v>
      </c>
      <c r="R26" s="150">
        <f>Sheet2!CG32</f>
        <v>2336.7912585201825</v>
      </c>
      <c r="S26" s="159">
        <f>Sheet2!CH32</f>
        <v>245.60157137843433</v>
      </c>
      <c r="T26" s="142">
        <f>Sheet2!CL32</f>
        <v>7.5176658683572983E-2</v>
      </c>
      <c r="U26" s="158">
        <f>Sheet2!CM32</f>
        <v>7.9034305855489699E-3</v>
      </c>
      <c r="V26" s="141">
        <v>1312.1159950167068</v>
      </c>
      <c r="W26" s="152">
        <v>0.93918785517476611</v>
      </c>
      <c r="X26" s="141">
        <f t="shared" si="5"/>
        <v>9.8640496310627726E-2</v>
      </c>
      <c r="Y26" s="157">
        <f t="shared" si="6"/>
        <v>1.0370458038986988E-2</v>
      </c>
      <c r="Z26" s="150">
        <f>Sheet2!CS32</f>
        <v>6370763.5937515339</v>
      </c>
      <c r="AA26" s="159">
        <f>Sheet2!CT32</f>
        <v>44787.863907170766</v>
      </c>
      <c r="AB26" s="142">
        <f>Sheet2!CX32</f>
        <v>46.406401376375157</v>
      </c>
      <c r="AC26" s="158">
        <f>Sheet2!CY32</f>
        <v>0.34213168017578938</v>
      </c>
      <c r="AD26" s="141">
        <v>1312.1159950167068</v>
      </c>
      <c r="AE26" s="152">
        <v>0.93918785517476611</v>
      </c>
      <c r="AF26" s="141">
        <f>(AB26*AD26)/1000</f>
        <v>60.890581517107165</v>
      </c>
      <c r="AG26" s="157">
        <f t="shared" si="8"/>
        <v>0.45102724168564445</v>
      </c>
      <c r="AH26" s="150">
        <f>Sheet2!DE32</f>
        <v>213.7232601272124</v>
      </c>
      <c r="AI26" s="159">
        <f>Sheet2!DF32</f>
        <v>96.770049459282561</v>
      </c>
      <c r="AJ26" s="142">
        <f>Sheet2!DJ32</f>
        <v>1.4452772244988228E-3</v>
      </c>
      <c r="AK26" s="158">
        <f>Sheet2!DK32</f>
        <v>6.5440547742370316E-4</v>
      </c>
      <c r="AL26" s="141">
        <v>1312.1159950167068</v>
      </c>
      <c r="AM26" s="152">
        <v>0.93918785517476611</v>
      </c>
      <c r="AN26" s="141">
        <f t="shared" si="9"/>
        <v>1.8963713634982573E-3</v>
      </c>
      <c r="AO26" s="157">
        <f t="shared" si="10"/>
        <v>8.586569670506922E-4</v>
      </c>
      <c r="AP26" s="150">
        <f>Sheet2!DQ32</f>
        <v>130.8757657919794</v>
      </c>
      <c r="AQ26" s="159">
        <f>Sheet2!DR32</f>
        <v>67.631666696281712</v>
      </c>
      <c r="AR26" s="142">
        <f>Sheet2!DV32</f>
        <v>1.5625091426931638E-3</v>
      </c>
      <c r="AS26" s="158">
        <f>Sheet2!DW32</f>
        <v>8.0745509484601039E-4</v>
      </c>
      <c r="AT26" s="141">
        <v>1312.1159950167068</v>
      </c>
      <c r="AU26" s="152">
        <v>0.93918785517476611</v>
      </c>
      <c r="AV26" s="141">
        <f t="shared" si="11"/>
        <v>2.0501932384875423E-3</v>
      </c>
      <c r="AW26" s="157">
        <f t="shared" si="12"/>
        <v>1.0594757615223402E-3</v>
      </c>
      <c r="AX26" s="150">
        <f>Sheet2!EC32</f>
        <v>297.66819192486639</v>
      </c>
      <c r="AY26" s="159">
        <f>Sheet2!ED32</f>
        <v>111.77046992719885</v>
      </c>
      <c r="AZ26" s="142">
        <f>Sheet2!EH32</f>
        <v>7.6787873577935355E-3</v>
      </c>
      <c r="BA26" s="158">
        <f>Sheet2!EI32</f>
        <v>2.8833335226312535E-3</v>
      </c>
      <c r="BB26" s="141">
        <v>1312.1159950167068</v>
      </c>
      <c r="BC26" s="152">
        <v>0.93918785517476611</v>
      </c>
      <c r="BD26" s="141">
        <f t="shared" si="13"/>
        <v>1.0075459714492974E-2</v>
      </c>
      <c r="BE26" s="160">
        <f t="shared" si="0"/>
        <v>3.7832749077462615E-3</v>
      </c>
      <c r="BF26" s="150">
        <f>Sheet2!EO32</f>
        <v>866.87983597853327</v>
      </c>
      <c r="BG26" s="158">
        <f>Sheet2!EP32</f>
        <v>132.37083763033351</v>
      </c>
      <c r="BH26" s="142">
        <f>Sheet2!ET32</f>
        <v>1.1548696907644689E-2</v>
      </c>
      <c r="BI26" s="158">
        <f>Sheet2!EU32</f>
        <v>1.7636496036412717E-3</v>
      </c>
      <c r="BJ26" s="141">
        <v>1312.1159950167068</v>
      </c>
      <c r="BK26" s="152">
        <v>0.93918785517476611</v>
      </c>
      <c r="BL26" s="141">
        <f t="shared" si="14"/>
        <v>1.5153229934120577E-2</v>
      </c>
      <c r="BM26" s="157">
        <f t="shared" si="15"/>
        <v>2.3141382732807482E-3</v>
      </c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140"/>
    </row>
    <row r="27" spans="1:97" s="31" customFormat="1" ht="12.75" x14ac:dyDescent="0.2">
      <c r="A27" s="149" t="s">
        <v>116</v>
      </c>
      <c r="B27" s="147">
        <f>Sheet2!BI33</f>
        <v>4014.9260643329144</v>
      </c>
      <c r="C27" s="152">
        <f>Sheet2!BJ33</f>
        <v>411.70450290280706</v>
      </c>
      <c r="D27" s="141">
        <f>Sheet2!BN33</f>
        <v>0.17255140383070802</v>
      </c>
      <c r="E27" s="152">
        <f>Sheet2!BO33</f>
        <v>1.7699117077330576E-2</v>
      </c>
      <c r="F27" s="141">
        <v>1270.7641867318778</v>
      </c>
      <c r="G27" s="152">
        <v>0.91658014226925488</v>
      </c>
      <c r="H27" s="141">
        <f t="shared" si="1"/>
        <v>0.2192721443583735</v>
      </c>
      <c r="I27" s="157">
        <f t="shared" si="2"/>
        <v>2.2491960184143431E-2</v>
      </c>
      <c r="J27" s="147">
        <f>Sheet2!BU33</f>
        <v>60.702714903607273</v>
      </c>
      <c r="K27" s="152">
        <f>Sheet2!BV33</f>
        <v>75.595476216317067</v>
      </c>
      <c r="L27" s="142">
        <f>Sheet2!BZ33</f>
        <v>4.6031890941607536E-4</v>
      </c>
      <c r="M27" s="158">
        <f>Sheet2!CA33</f>
        <v>5.7325436168654837E-4</v>
      </c>
      <c r="N27" s="141">
        <v>1270.7641867318778</v>
      </c>
      <c r="O27" s="152">
        <v>0.91658014226925488</v>
      </c>
      <c r="P27" s="141">
        <f t="shared" si="3"/>
        <v>5.8495678456142383E-4</v>
      </c>
      <c r="Q27" s="157">
        <f t="shared" si="4"/>
        <v>7.2847123490361854E-4</v>
      </c>
      <c r="R27" s="150">
        <f>Sheet2!CG33</f>
        <v>2280.9395058543664</v>
      </c>
      <c r="S27" s="159">
        <f>Sheet2!CH33</f>
        <v>273.72273063702528</v>
      </c>
      <c r="T27" s="142">
        <f>Sheet2!CL33</f>
        <v>7.3379857992998537E-2</v>
      </c>
      <c r="U27" s="158">
        <f>Sheet2!CM33</f>
        <v>8.8077928585445411E-3</v>
      </c>
      <c r="V27" s="141">
        <v>1270.7641867318778</v>
      </c>
      <c r="W27" s="152">
        <v>0.91658014226925488</v>
      </c>
      <c r="X27" s="141">
        <f t="shared" si="5"/>
        <v>9.3248495564973471E-2</v>
      </c>
      <c r="Y27" s="157">
        <f t="shared" si="6"/>
        <v>1.1192829811263523E-2</v>
      </c>
      <c r="Z27" s="150">
        <f>Sheet2!CS33</f>
        <v>1896851.9736726349</v>
      </c>
      <c r="AA27" s="159">
        <f>Sheet2!CT33</f>
        <v>16099.861442636364</v>
      </c>
      <c r="AB27" s="142">
        <f>Sheet2!CX33</f>
        <v>13.817193613675755</v>
      </c>
      <c r="AC27" s="158">
        <f>Sheet2!CY33</f>
        <v>0.12122218744680335</v>
      </c>
      <c r="AD27" s="141">
        <v>1270.7641867318778</v>
      </c>
      <c r="AE27" s="152">
        <v>0.91658014226925488</v>
      </c>
      <c r="AF27" s="141">
        <f t="shared" si="7"/>
        <v>17.558394805399566</v>
      </c>
      <c r="AG27" s="157">
        <f t="shared" si="8"/>
        <v>0.15456453691335412</v>
      </c>
      <c r="AH27" s="150">
        <f>Sheet2!DE33</f>
        <v>93.756932054377344</v>
      </c>
      <c r="AI27" s="159">
        <f>Sheet2!DF33</f>
        <v>57.234362004241312</v>
      </c>
      <c r="AJ27" s="142">
        <f>Sheet2!DJ33</f>
        <v>6.3401970593383243E-4</v>
      </c>
      <c r="AK27" s="158">
        <f>Sheet2!DK33</f>
        <v>3.8704355708576055E-4</v>
      </c>
      <c r="AL27" s="141">
        <v>1270.7641867318778</v>
      </c>
      <c r="AM27" s="152">
        <v>0.91658014226925488</v>
      </c>
      <c r="AN27" s="141">
        <f t="shared" si="9"/>
        <v>8.056895359829909E-4</v>
      </c>
      <c r="AO27" s="157">
        <f t="shared" si="10"/>
        <v>4.9184143436384461E-4</v>
      </c>
      <c r="AP27" s="150">
        <f>Sheet2!DQ33</f>
        <v>28.164366033634462</v>
      </c>
      <c r="AQ27" s="159">
        <f>Sheet2!DR33</f>
        <v>37.807804580433029</v>
      </c>
      <c r="AR27" s="142">
        <f>Sheet2!DV33</f>
        <v>3.3625078836717359E-4</v>
      </c>
      <c r="AS27" s="158">
        <f>Sheet2!DW33</f>
        <v>4.5138333976455153E-4</v>
      </c>
      <c r="AT27" s="141">
        <v>1270.7641867318778</v>
      </c>
      <c r="AU27" s="152">
        <v>0.91658014226925488</v>
      </c>
      <c r="AV27" s="141">
        <f t="shared" si="11"/>
        <v>4.2729545961736409E-4</v>
      </c>
      <c r="AW27" s="157">
        <f t="shared" si="12"/>
        <v>5.7360186545958136E-4</v>
      </c>
      <c r="AX27" s="150">
        <f>Sheet2!EC33</f>
        <v>239.76000353247886</v>
      </c>
      <c r="AY27" s="159">
        <f>Sheet2!ED33</f>
        <v>146.48967772869764</v>
      </c>
      <c r="AZ27" s="142">
        <f>Sheet2!EH33</f>
        <v>6.1849607515149967E-3</v>
      </c>
      <c r="BA27" s="158">
        <f>Sheet2!EI33</f>
        <v>3.7789409263535782E-3</v>
      </c>
      <c r="BB27" s="141">
        <v>1270.7641867318778</v>
      </c>
      <c r="BC27" s="152">
        <v>0.91658014226925488</v>
      </c>
      <c r="BD27" s="141">
        <f t="shared" si="13"/>
        <v>7.8596266193675379E-3</v>
      </c>
      <c r="BE27" s="160">
        <f t="shared" si="0"/>
        <v>4.8021461391675796E-3</v>
      </c>
      <c r="BF27" s="150">
        <f>Sheet2!EO33</f>
        <v>305.92263931080265</v>
      </c>
      <c r="BG27" s="158">
        <f>Sheet2!EP33</f>
        <v>55.695452915544131</v>
      </c>
      <c r="BH27" s="142">
        <f>Sheet2!ET33</f>
        <v>4.0755450662883531E-3</v>
      </c>
      <c r="BI27" s="158">
        <f>Sheet2!EU33</f>
        <v>7.4203795011987207E-4</v>
      </c>
      <c r="BJ27" s="141">
        <v>1270.7641867318778</v>
      </c>
      <c r="BK27" s="152">
        <v>0.91658014226925488</v>
      </c>
      <c r="BL27" s="141">
        <f t="shared" si="14"/>
        <v>5.1790567116510363E-3</v>
      </c>
      <c r="BM27" s="157">
        <f t="shared" si="15"/>
        <v>9.4296265148898807E-4</v>
      </c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140"/>
    </row>
    <row r="28" spans="1:97" s="31" customFormat="1" ht="12.75" x14ac:dyDescent="0.2">
      <c r="A28" s="149" t="s">
        <v>26</v>
      </c>
      <c r="B28" s="147">
        <f>Sheet2!BI34</f>
        <v>10049.862048040335</v>
      </c>
      <c r="C28" s="152">
        <f>Sheet2!BJ34</f>
        <v>454.61497355256648</v>
      </c>
      <c r="D28" s="141">
        <f>Sheet2!BN34</f>
        <v>0.43191774316831422</v>
      </c>
      <c r="E28" s="152">
        <f>Sheet2!BO34</f>
        <v>1.9567099526672405E-2</v>
      </c>
      <c r="F28" s="141">
        <v>1460.8915909848224</v>
      </c>
      <c r="G28" s="152">
        <v>1.034838044235352</v>
      </c>
      <c r="H28" s="141">
        <f t="shared" si="1"/>
        <v>0.63098499899173244</v>
      </c>
      <c r="I28" s="157">
        <f t="shared" si="2"/>
        <v>2.8588905343373855E-2</v>
      </c>
      <c r="J28" s="147">
        <f>Sheet2!BU34</f>
        <v>2606.1346634899564</v>
      </c>
      <c r="K28" s="152">
        <f>Sheet2!BV34</f>
        <v>338.09090354925303</v>
      </c>
      <c r="L28" s="142">
        <f>Sheet2!BZ34</f>
        <v>1.9762758024811797E-2</v>
      </c>
      <c r="M28" s="158">
        <f>Sheet2!CA34</f>
        <v>2.5642681124613989E-3</v>
      </c>
      <c r="N28" s="141">
        <v>1460.8915909848224</v>
      </c>
      <c r="O28" s="152">
        <v>1.034838044235352</v>
      </c>
      <c r="P28" s="141">
        <f t="shared" si="3"/>
        <v>2.8871247013115373E-2</v>
      </c>
      <c r="Q28" s="157">
        <f t="shared" si="4"/>
        <v>3.746173547074844E-3</v>
      </c>
      <c r="R28" s="150">
        <f>Sheet2!CG34</f>
        <v>2792.4864078671153</v>
      </c>
      <c r="S28" s="159">
        <f>Sheet2!CH34</f>
        <v>310.76360195797179</v>
      </c>
      <c r="T28" s="142">
        <f>Sheet2!CL34</f>
        <v>8.9836778016571722E-2</v>
      </c>
      <c r="U28" s="158">
        <f>Sheet2!CM34</f>
        <v>1.0000035354577589E-2</v>
      </c>
      <c r="V28" s="141">
        <v>1460.8915909848224</v>
      </c>
      <c r="W28" s="152">
        <v>1.034838044235352</v>
      </c>
      <c r="X28" s="141">
        <f t="shared" si="5"/>
        <v>0.13124179356557977</v>
      </c>
      <c r="Y28" s="157">
        <f t="shared" si="6"/>
        <v>1.460926335974908E-2</v>
      </c>
      <c r="Z28" s="150">
        <f>Sheet2!CS34</f>
        <v>998358.33160748798</v>
      </c>
      <c r="AA28" s="159">
        <f>Sheet2!CT34</f>
        <v>8764.9881751187186</v>
      </c>
      <c r="AB28" s="142">
        <f>Sheet2!CX34</f>
        <v>7.2723177955412073</v>
      </c>
      <c r="AC28" s="158">
        <f>Sheet2!CY34</f>
        <v>6.5856775570649437E-2</v>
      </c>
      <c r="AD28" s="141">
        <v>1460.8915909848224</v>
      </c>
      <c r="AE28" s="152">
        <v>1.034838044235352</v>
      </c>
      <c r="AF28" s="141">
        <f t="shared" si="7"/>
        <v>10.624067914475431</v>
      </c>
      <c r="AG28" s="157">
        <f t="shared" si="8"/>
        <v>9.6503495859269151E-2</v>
      </c>
      <c r="AH28" s="150">
        <f>Sheet2!DE34</f>
        <v>2809.4204657121559</v>
      </c>
      <c r="AI28" s="159">
        <f>Sheet2!DF34</f>
        <v>237.78855608729862</v>
      </c>
      <c r="AJ28" s="142">
        <f>Sheet2!DJ34</f>
        <v>1.8998359891748924E-2</v>
      </c>
      <c r="AK28" s="158">
        <f>Sheet2!DK34</f>
        <v>1.6087143887654016E-3</v>
      </c>
      <c r="AL28" s="141">
        <v>1460.8915909848224</v>
      </c>
      <c r="AM28" s="152">
        <v>1.034838044235352</v>
      </c>
      <c r="AN28" s="141">
        <f t="shared" si="9"/>
        <v>2.7754544208359325E-2</v>
      </c>
      <c r="AO28" s="157">
        <f t="shared" si="10"/>
        <v>2.3502395551488163E-3</v>
      </c>
      <c r="AP28" s="150">
        <f>Sheet2!DQ34</f>
        <v>1937.6529583218905</v>
      </c>
      <c r="AQ28" s="159">
        <f>Sheet2!DR34</f>
        <v>184.48102279790848</v>
      </c>
      <c r="AR28" s="142">
        <f>Sheet2!DV34</f>
        <v>2.3133392530108529E-2</v>
      </c>
      <c r="AS28" s="158">
        <f>Sheet2!DW34</f>
        <v>2.203236071598742E-3</v>
      </c>
      <c r="AT28" s="141">
        <v>1460.8915909848224</v>
      </c>
      <c r="AU28" s="152">
        <v>1.034838044235352</v>
      </c>
      <c r="AV28" s="141">
        <f t="shared" si="11"/>
        <v>3.3795378618186656E-2</v>
      </c>
      <c r="AW28" s="157">
        <f t="shared" si="12"/>
        <v>3.2187780742193215E-3</v>
      </c>
      <c r="AX28" s="150">
        <f>Sheet2!EC34</f>
        <v>339.39356146653648</v>
      </c>
      <c r="AY28" s="159">
        <f>Sheet2!ED34</f>
        <v>100.72588818498531</v>
      </c>
      <c r="AZ28" s="142">
        <f>Sheet2!EH34</f>
        <v>8.7551544296797755E-3</v>
      </c>
      <c r="BA28" s="158">
        <f>Sheet2!EI34</f>
        <v>2.5984446538935336E-3</v>
      </c>
      <c r="BB28" s="141">
        <v>1460.8915909848224</v>
      </c>
      <c r="BC28" s="152">
        <v>1.034838044235352</v>
      </c>
      <c r="BD28" s="141">
        <f t="shared" si="13"/>
        <v>1.2790331484092702E-2</v>
      </c>
      <c r="BE28" s="160">
        <f t="shared" si="0"/>
        <v>3.7960567566191696E-3</v>
      </c>
      <c r="BF28" s="150">
        <f>Sheet2!EO34</f>
        <v>9788.328676975827</v>
      </c>
      <c r="BG28" s="158">
        <f>Sheet2!EP34</f>
        <v>279.59570507431522</v>
      </c>
      <c r="BH28" s="142">
        <f>Sheet2!ET34</f>
        <v>0.13040151175646891</v>
      </c>
      <c r="BI28" s="158">
        <f>Sheet2!EU34</f>
        <v>3.7360496141070846E-3</v>
      </c>
      <c r="BJ28" s="141">
        <v>1460.8915909848224</v>
      </c>
      <c r="BK28" s="152">
        <v>1.034838044235352</v>
      </c>
      <c r="BL28" s="141">
        <f t="shared" si="14"/>
        <v>0.19050247197673389</v>
      </c>
      <c r="BM28" s="157">
        <f t="shared" si="15"/>
        <v>5.4596314148392978E-3</v>
      </c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140"/>
    </row>
    <row r="29" spans="1:97" s="31" customFormat="1" ht="12.75" x14ac:dyDescent="0.2">
      <c r="A29" s="149" t="s">
        <v>40</v>
      </c>
      <c r="B29" s="147">
        <f>Sheet2!BI35</f>
        <v>5040.2782895667733</v>
      </c>
      <c r="C29" s="152">
        <f>Sheet2!BJ35</f>
        <v>467.04431225966619</v>
      </c>
      <c r="D29" s="141">
        <f>Sheet2!BN35</f>
        <v>0.21661845837918056</v>
      </c>
      <c r="E29" s="152">
        <f>Sheet2!BO35</f>
        <v>2.0079465679878415E-2</v>
      </c>
      <c r="F29" s="141">
        <v>1307.0997884154438</v>
      </c>
      <c r="G29" s="152">
        <v>0.93515146542941519</v>
      </c>
      <c r="H29" s="141">
        <f t="shared" si="1"/>
        <v>0.28314194111430652</v>
      </c>
      <c r="I29" s="157">
        <f t="shared" si="2"/>
        <v>2.6246647072925029E-2</v>
      </c>
      <c r="J29" s="147">
        <f>Sheet2!BU35</f>
        <v>118.18090941972797</v>
      </c>
      <c r="K29" s="152">
        <f>Sheet2!BV35</f>
        <v>98.834218092942592</v>
      </c>
      <c r="L29" s="142">
        <f>Sheet2!BZ35</f>
        <v>8.9618573772647482E-4</v>
      </c>
      <c r="M29" s="158">
        <f>Sheet2!CA35</f>
        <v>7.4947981080726296E-4</v>
      </c>
      <c r="N29" s="141">
        <v>1307.0997884154438</v>
      </c>
      <c r="O29" s="152">
        <v>0.93515146542941519</v>
      </c>
      <c r="P29" s="141">
        <f t="shared" si="3"/>
        <v>1.1714041881632135E-3</v>
      </c>
      <c r="Q29" s="157">
        <f t="shared" si="4"/>
        <v>9.7964526060475361E-4</v>
      </c>
      <c r="R29" s="150">
        <f>Sheet2!CG35</f>
        <v>2446.2658308765399</v>
      </c>
      <c r="S29" s="159">
        <f>Sheet2!CH35</f>
        <v>248.36677847341741</v>
      </c>
      <c r="T29" s="142">
        <f>Sheet2!CL35</f>
        <v>7.8698553303195848E-2</v>
      </c>
      <c r="U29" s="158">
        <f>Sheet2!CM35</f>
        <v>7.9925746122026624E-3</v>
      </c>
      <c r="V29" s="141">
        <v>1307.0997884154438</v>
      </c>
      <c r="W29" s="152">
        <v>0.93515146542941519</v>
      </c>
      <c r="X29" s="141">
        <f t="shared" si="5"/>
        <v>0.10286686237120882</v>
      </c>
      <c r="Y29" s="157">
        <f t="shared" si="6"/>
        <v>1.0447351803359876E-2</v>
      </c>
      <c r="Z29" s="150">
        <f>Sheet2!CS35</f>
        <v>409601.01884937292</v>
      </c>
      <c r="AA29" s="159">
        <f>Sheet2!CT35</f>
        <v>3174.4155490879825</v>
      </c>
      <c r="AB29" s="142">
        <f>Sheet2!CX35</f>
        <v>2.9836469373215202</v>
      </c>
      <c r="AC29" s="158">
        <f>Sheet2!CY35</f>
        <v>2.4053583463465585E-2</v>
      </c>
      <c r="AD29" s="141">
        <v>1307.0997884154438</v>
      </c>
      <c r="AE29" s="152">
        <v>0.93515146542941519</v>
      </c>
      <c r="AF29" s="141">
        <f t="shared" si="7"/>
        <v>3.8999242804793459</v>
      </c>
      <c r="AG29" s="157">
        <f t="shared" si="8"/>
        <v>3.1563996640774104E-2</v>
      </c>
      <c r="AH29" s="150">
        <f>Sheet2!DE35</f>
        <v>126.47093706455085</v>
      </c>
      <c r="AI29" s="159">
        <f>Sheet2!DF35</f>
        <v>54.924833310016361</v>
      </c>
      <c r="AJ29" s="142">
        <f>Sheet2!DJ35</f>
        <v>8.5524413576520248E-4</v>
      </c>
      <c r="AK29" s="158">
        <f>Sheet2!DK35</f>
        <v>3.714285508239974E-4</v>
      </c>
      <c r="AL29" s="141">
        <v>1307.0997884154438</v>
      </c>
      <c r="AM29" s="152">
        <v>0.93515146542941519</v>
      </c>
      <c r="AN29" s="141">
        <f t="shared" si="9"/>
        <v>1.1178894289022453E-3</v>
      </c>
      <c r="AO29" s="157">
        <f t="shared" si="10"/>
        <v>4.8549483895742772E-4</v>
      </c>
      <c r="AP29" s="150">
        <f>Sheet2!DQ35</f>
        <v>62.184233418165469</v>
      </c>
      <c r="AQ29" s="159">
        <f>Sheet2!DR35</f>
        <v>52.867134392472828</v>
      </c>
      <c r="AR29" s="142">
        <f>Sheet2!DV35</f>
        <v>7.424096635406575E-4</v>
      </c>
      <c r="AS29" s="158">
        <f>Sheet2!DW35</f>
        <v>6.3117666386678143E-4</v>
      </c>
      <c r="AT29" s="141">
        <v>1307.0997884154438</v>
      </c>
      <c r="AU29" s="152">
        <v>0.93515146542941519</v>
      </c>
      <c r="AV29" s="141">
        <f t="shared" si="11"/>
        <v>9.7040351413157423E-4</v>
      </c>
      <c r="AW29" s="157">
        <f t="shared" si="12"/>
        <v>8.2501117591310803E-4</v>
      </c>
      <c r="AX29" s="150">
        <f>Sheet2!EC35</f>
        <v>343.29701999727155</v>
      </c>
      <c r="AY29" s="159">
        <f>Sheet2!ED35</f>
        <v>134.92365733726581</v>
      </c>
      <c r="AZ29" s="142">
        <f>Sheet2!EH35</f>
        <v>8.8558498644981699E-3</v>
      </c>
      <c r="BA29" s="158">
        <f>Sheet2!EI35</f>
        <v>3.4806090648312753E-3</v>
      </c>
      <c r="BB29" s="141">
        <v>1307.0997884154438</v>
      </c>
      <c r="BC29" s="152">
        <v>0.93515146542941519</v>
      </c>
      <c r="BD29" s="141">
        <f t="shared" si="13"/>
        <v>1.1575479484124495E-2</v>
      </c>
      <c r="BE29" s="160">
        <f t="shared" si="0"/>
        <v>4.5495109097453239E-3</v>
      </c>
      <c r="BF29" s="150">
        <f>Sheet2!EO35</f>
        <v>365.72986813419817</v>
      </c>
      <c r="BG29" s="158">
        <f>Sheet2!EP35</f>
        <v>47.937134154533382</v>
      </c>
      <c r="BH29" s="142">
        <f>Sheet2!ET35</f>
        <v>4.8723055051649701E-3</v>
      </c>
      <c r="BI29" s="158">
        <f>Sheet2!EU35</f>
        <v>6.3871696266294578E-4</v>
      </c>
      <c r="BJ29" s="141">
        <v>1307.0997884154438</v>
      </c>
      <c r="BK29" s="152">
        <v>0.93515146542941519</v>
      </c>
      <c r="BL29" s="141">
        <f t="shared" si="14"/>
        <v>6.3685894948965344E-3</v>
      </c>
      <c r="BM29" s="157">
        <f t="shared" si="15"/>
        <v>8.3487923994256599E-4</v>
      </c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140"/>
    </row>
    <row r="30" spans="1:97" s="31" customFormat="1" ht="12.75" x14ac:dyDescent="0.2">
      <c r="A30" s="149" t="s">
        <v>96</v>
      </c>
      <c r="B30" s="147">
        <f>Sheet2!BI36</f>
        <v>5114.4497693487065</v>
      </c>
      <c r="C30" s="152">
        <f>Sheet2!BJ36</f>
        <v>333.193468509637</v>
      </c>
      <c r="D30" s="141">
        <f>Sheet2!BN36</f>
        <v>0.21980616165328806</v>
      </c>
      <c r="E30" s="152">
        <f>Sheet2!BO36</f>
        <v>1.4330029517875603E-2</v>
      </c>
      <c r="F30" s="141">
        <v>1257.4769587769854</v>
      </c>
      <c r="G30" s="152">
        <v>0.89285124449387065</v>
      </c>
      <c r="H30" s="141">
        <f t="shared" si="1"/>
        <v>0.27640118367621908</v>
      </c>
      <c r="I30" s="157">
        <f t="shared" si="2"/>
        <v>1.8020750617974937E-2</v>
      </c>
      <c r="J30" s="147">
        <f>Sheet2!BU36</f>
        <v>161.31406843287647</v>
      </c>
      <c r="K30" s="152">
        <f>Sheet2!BV36</f>
        <v>98.644507204006644</v>
      </c>
      <c r="L30" s="142">
        <f>Sheet2!BZ36</f>
        <v>1.2232717461221683E-3</v>
      </c>
      <c r="M30" s="158">
        <f>Sheet2!CA36</f>
        <v>7.48044053957166E-4</v>
      </c>
      <c r="N30" s="141">
        <v>1257.4769587769854</v>
      </c>
      <c r="O30" s="152">
        <v>0.89285124449387065</v>
      </c>
      <c r="P30" s="141">
        <f t="shared" si="3"/>
        <v>1.5382360350715168E-3</v>
      </c>
      <c r="Q30" s="157">
        <f t="shared" si="4"/>
        <v>9.4064879608520382E-4</v>
      </c>
      <c r="R30" s="150">
        <f>Sheet2!CG36</f>
        <v>2904.5664820751886</v>
      </c>
      <c r="S30" s="159">
        <f>Sheet2!CH36</f>
        <v>313.4821618625021</v>
      </c>
      <c r="T30" s="142">
        <f>Sheet2!CL36</f>
        <v>9.3442493954291231E-2</v>
      </c>
      <c r="U30" s="158">
        <f>Sheet2!CM36</f>
        <v>1.0087674586398896E-2</v>
      </c>
      <c r="V30" s="141">
        <v>1257.4769587769854</v>
      </c>
      <c r="W30" s="152">
        <v>0.89285124449387065</v>
      </c>
      <c r="X30" s="141">
        <f t="shared" si="5"/>
        <v>0.11750178311817898</v>
      </c>
      <c r="Y30" s="157">
        <f t="shared" si="6"/>
        <v>1.2685292720335112E-2</v>
      </c>
      <c r="Z30" s="150">
        <f>Sheet2!CS36</f>
        <v>277164.69653096405</v>
      </c>
      <c r="AA30" s="159">
        <f>Sheet2!CT36</f>
        <v>2194.0861840791226</v>
      </c>
      <c r="AB30" s="142">
        <f>Sheet2!CX36</f>
        <v>2.0189441917437394</v>
      </c>
      <c r="AC30" s="158">
        <f>Sheet2!CY36</f>
        <v>1.6599094129216185E-2</v>
      </c>
      <c r="AD30" s="141">
        <v>1257.4769587769854</v>
      </c>
      <c r="AE30" s="152">
        <v>0.89285124449387065</v>
      </c>
      <c r="AF30" s="141">
        <f t="shared" si="7"/>
        <v>2.538775802174376</v>
      </c>
      <c r="AG30" s="157">
        <f t="shared" si="8"/>
        <v>2.0950671944048625E-2</v>
      </c>
      <c r="AH30" s="150">
        <f>Sheet2!DE36</f>
        <v>559.74004754978694</v>
      </c>
      <c r="AI30" s="159">
        <f>Sheet2!DF36</f>
        <v>118.48009163573585</v>
      </c>
      <c r="AJ30" s="142">
        <f>Sheet2!DJ36</f>
        <v>3.7851731340897295E-3</v>
      </c>
      <c r="AK30" s="158">
        <f>Sheet2!DK36</f>
        <v>8.0126269119172274E-4</v>
      </c>
      <c r="AL30" s="141">
        <v>1257.4769587769854</v>
      </c>
      <c r="AM30" s="152">
        <v>0.89285124449387065</v>
      </c>
      <c r="AN30" s="141">
        <f t="shared" si="9"/>
        <v>4.7597680010995035E-3</v>
      </c>
      <c r="AO30" s="157">
        <f t="shared" si="10"/>
        <v>1.0075750400189874E-3</v>
      </c>
      <c r="AP30" s="150">
        <f>Sheet2!DQ36</f>
        <v>16.248330511611083</v>
      </c>
      <c r="AQ30" s="159">
        <f>Sheet2!DR36</f>
        <v>38.019550210163459</v>
      </c>
      <c r="AR30" s="142">
        <f>Sheet2!DV36</f>
        <v>1.939867539590626E-4</v>
      </c>
      <c r="AS30" s="158">
        <f>Sheet2!DW36</f>
        <v>4.5391083307785396E-4</v>
      </c>
      <c r="AT30" s="141">
        <v>1257.4769587769854</v>
      </c>
      <c r="AU30" s="152">
        <v>0.89285124449387065</v>
      </c>
      <c r="AV30" s="141">
        <f t="shared" si="11"/>
        <v>2.4393387341146137E-4</v>
      </c>
      <c r="AW30" s="157">
        <f t="shared" si="12"/>
        <v>5.7078244021324068E-4</v>
      </c>
      <c r="AX30" s="150">
        <f>Sheet2!EC36</f>
        <v>650.68879352472277</v>
      </c>
      <c r="AY30" s="159">
        <f>Sheet2!ED36</f>
        <v>101.4803879203745</v>
      </c>
      <c r="AZ30" s="142">
        <f>Sheet2!EH36</f>
        <v>1.6785471263374766E-2</v>
      </c>
      <c r="BA30" s="158">
        <f>Sheet2!EI36</f>
        <v>2.6181006485992216E-3</v>
      </c>
      <c r="BB30" s="141">
        <v>1257.4769587769854</v>
      </c>
      <c r="BC30" s="152">
        <v>0.89285124449387065</v>
      </c>
      <c r="BD30" s="141">
        <f t="shared" si="13"/>
        <v>2.1107343355906985E-2</v>
      </c>
      <c r="BE30" s="160">
        <f t="shared" si="0"/>
        <v>3.2922353533326506E-3</v>
      </c>
      <c r="BF30" s="150">
        <f>Sheet2!EO36</f>
        <v>143.35903193298606</v>
      </c>
      <c r="BG30" s="158">
        <f>Sheet2!EP36</f>
        <v>45.088479769992666</v>
      </c>
      <c r="BH30" s="142">
        <f>Sheet2!ET36</f>
        <v>1.9098494855386283E-3</v>
      </c>
      <c r="BI30" s="158">
        <f>Sheet2!EU36</f>
        <v>6.0069013058884646E-4</v>
      </c>
      <c r="BJ30" s="141">
        <v>1257.4769587769854</v>
      </c>
      <c r="BK30" s="152">
        <v>0.89285124449387065</v>
      </c>
      <c r="BL30" s="141">
        <f t="shared" si="14"/>
        <v>2.4015917227969042E-3</v>
      </c>
      <c r="BM30" s="157">
        <f t="shared" si="15"/>
        <v>7.5535592333504707E-4</v>
      </c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140"/>
    </row>
    <row r="31" spans="1:97" s="31" customFormat="1" ht="12.75" x14ac:dyDescent="0.2">
      <c r="A31" s="149" t="s">
        <v>144</v>
      </c>
      <c r="B31" s="147">
        <f>Sheet2!BI37</f>
        <v>6615.5322618380051</v>
      </c>
      <c r="C31" s="152">
        <f>Sheet2!BJ37</f>
        <v>424.16944898630595</v>
      </c>
      <c r="D31" s="141">
        <f>Sheet2!BN37</f>
        <v>0.28431890415325789</v>
      </c>
      <c r="E31" s="152">
        <f>Sheet2!BO37</f>
        <v>1.8243157797212663E-2</v>
      </c>
      <c r="F31" s="141">
        <v>1315.246730295494</v>
      </c>
      <c r="G31" s="152">
        <v>0.9378541130859076</v>
      </c>
      <c r="H31" s="141">
        <f t="shared" si="1"/>
        <v>0.37394950904877039</v>
      </c>
      <c r="I31" s="157">
        <f t="shared" si="2"/>
        <v>2.3995735244513098E-2</v>
      </c>
      <c r="J31" s="147">
        <f>Sheet2!BU37</f>
        <v>21.781314382232793</v>
      </c>
      <c r="K31" s="152">
        <f>Sheet2!BV37</f>
        <v>91.179702786590681</v>
      </c>
      <c r="L31" s="142">
        <f>Sheet2!BZ37</f>
        <v>1.6517137492119414E-4</v>
      </c>
      <c r="M31" s="158">
        <f>Sheet2!CA37</f>
        <v>6.9143116202852292E-4</v>
      </c>
      <c r="N31" s="141">
        <v>1315.246730295494</v>
      </c>
      <c r="O31" s="152">
        <v>0.9378541130859076</v>
      </c>
      <c r="P31" s="141">
        <f t="shared" si="3"/>
        <v>2.1724111080351175E-4</v>
      </c>
      <c r="Q31" s="157">
        <f t="shared" si="4"/>
        <v>9.0940258827574465E-4</v>
      </c>
      <c r="R31" s="150">
        <f>Sheet2!CG37</f>
        <v>2420.3524243331194</v>
      </c>
      <c r="S31" s="159">
        <f>Sheet2!CH37</f>
        <v>256.20279874015489</v>
      </c>
      <c r="T31" s="142">
        <f>Sheet2!CL37</f>
        <v>7.7864895905710954E-2</v>
      </c>
      <c r="U31" s="158">
        <f>Sheet2!CM37</f>
        <v>8.2445442776486032E-3</v>
      </c>
      <c r="V31" s="141">
        <v>1315.246730295494</v>
      </c>
      <c r="W31" s="152">
        <v>0.9378541130859076</v>
      </c>
      <c r="X31" s="141">
        <f t="shared" si="5"/>
        <v>0.10241154974478534</v>
      </c>
      <c r="Y31" s="157">
        <f t="shared" si="6"/>
        <v>1.0843855796398131E-2</v>
      </c>
      <c r="Z31" s="150">
        <f>Sheet2!CS37</f>
        <v>187991.22229107076</v>
      </c>
      <c r="AA31" s="159">
        <f>Sheet2!CT37</f>
        <v>1345.9387782829406</v>
      </c>
      <c r="AB31" s="142">
        <f>Sheet2!CX37</f>
        <v>1.3693799791019272</v>
      </c>
      <c r="AC31" s="158">
        <f>Sheet2!CY37</f>
        <v>1.0264830694561727E-2</v>
      </c>
      <c r="AD31" s="141">
        <v>1315.246730295494</v>
      </c>
      <c r="AE31" s="152">
        <v>0.9378541130859076</v>
      </c>
      <c r="AF31" s="141">
        <f t="shared" si="7"/>
        <v>1.8010725400459215</v>
      </c>
      <c r="AG31" s="157">
        <f t="shared" si="8"/>
        <v>1.3561731728427468E-2</v>
      </c>
      <c r="AH31" s="150">
        <f>Sheet2!DE37</f>
        <v>39.754606362250328</v>
      </c>
      <c r="AI31" s="159">
        <f>Sheet2!DF37</f>
        <v>28.065738059580337</v>
      </c>
      <c r="AJ31" s="142">
        <f>Sheet2!DJ37</f>
        <v>2.688356293558182E-4</v>
      </c>
      <c r="AK31" s="158">
        <f>Sheet2!DK37</f>
        <v>1.8979228243105984E-4</v>
      </c>
      <c r="AL31" s="141">
        <v>1315.246730295494</v>
      </c>
      <c r="AM31" s="152">
        <v>0.9378541130859076</v>
      </c>
      <c r="AN31" s="141">
        <f t="shared" si="9"/>
        <v>3.5358518249717119E-4</v>
      </c>
      <c r="AO31" s="157">
        <f t="shared" si="10"/>
        <v>2.4962380623206736E-4</v>
      </c>
      <c r="AP31" s="150">
        <f>Sheet2!DQ37</f>
        <v>-2.4357512938596089</v>
      </c>
      <c r="AQ31" s="159">
        <f>Sheet2!DR37</f>
        <v>-38.728993467879789</v>
      </c>
      <c r="AR31" s="142">
        <f>Sheet2!DV37</f>
        <v>-2.9080125284856839E-5</v>
      </c>
      <c r="AS31" s="158">
        <f>Sheet2!DW37</f>
        <v>-4.6238053885948343E-4</v>
      </c>
      <c r="AT31" s="141">
        <v>1315.246730295494</v>
      </c>
      <c r="AU31" s="152">
        <v>0.9378541130859076</v>
      </c>
      <c r="AV31" s="141">
        <f t="shared" si="11"/>
        <v>-3.8247539697491275E-5</v>
      </c>
      <c r="AW31" s="157">
        <f t="shared" si="12"/>
        <v>-6.0814449249874624E-4</v>
      </c>
      <c r="AX31" s="150">
        <f>Sheet2!EC37</f>
        <v>435.81949674474384</v>
      </c>
      <c r="AY31" s="159">
        <f>Sheet2!ED37</f>
        <v>143.85820810604514</v>
      </c>
      <c r="AZ31" s="142">
        <f>Sheet2!EH37</f>
        <v>1.1242602779433609E-2</v>
      </c>
      <c r="BA31" s="158">
        <f>Sheet2!EI37</f>
        <v>3.7111173116414647E-3</v>
      </c>
      <c r="BB31" s="141">
        <v>1315.246730295494</v>
      </c>
      <c r="BC31" s="152">
        <v>0.9378541130859076</v>
      </c>
      <c r="BD31" s="141">
        <f t="shared" si="13"/>
        <v>1.4786796545661087E-2</v>
      </c>
      <c r="BE31" s="160">
        <f t="shared" si="0"/>
        <v>4.8810462982579158E-3</v>
      </c>
      <c r="BF31" s="150">
        <f>Sheet2!EO37</f>
        <v>29.20546285823913</v>
      </c>
      <c r="BG31" s="158">
        <f>Sheet2!EP37</f>
        <v>21.30117063087431</v>
      </c>
      <c r="BH31" s="142">
        <f>Sheet2!ET37</f>
        <v>3.8907934479356183E-4</v>
      </c>
      <c r="BI31" s="158">
        <f>Sheet2!EU37</f>
        <v>2.837785504336708E-4</v>
      </c>
      <c r="BJ31" s="141">
        <v>1315.246730295494</v>
      </c>
      <c r="BK31" s="152">
        <v>0.9378541130859076</v>
      </c>
      <c r="BL31" s="141">
        <f t="shared" si="14"/>
        <v>5.1173533606524533E-4</v>
      </c>
      <c r="BM31" s="157">
        <f t="shared" si="15"/>
        <v>3.7323898895925571E-4</v>
      </c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140"/>
    </row>
    <row r="32" spans="1:97" s="31" customFormat="1" ht="12.75" x14ac:dyDescent="0.2">
      <c r="A32" s="149" t="s">
        <v>147</v>
      </c>
      <c r="B32" s="147">
        <f>Sheet2!BI38</f>
        <v>11885.843988073833</v>
      </c>
      <c r="C32" s="152">
        <f>Sheet2!BJ38</f>
        <v>662.05248902986284</v>
      </c>
      <c r="D32" s="141">
        <f>Sheet2!BN38</f>
        <v>0.51082361991034186</v>
      </c>
      <c r="E32" s="152">
        <f>Sheet2!BO38</f>
        <v>2.8481106440384815E-2</v>
      </c>
      <c r="F32" s="141">
        <v>1244.8839009599253</v>
      </c>
      <c r="G32" s="152">
        <v>0.88852547198959253</v>
      </c>
      <c r="H32" s="141">
        <f t="shared" si="1"/>
        <v>0.63591610065645654</v>
      </c>
      <c r="I32" s="157">
        <f t="shared" si="2"/>
        <v>3.5458575903038241E-2</v>
      </c>
      <c r="J32" s="147">
        <f>Sheet2!BU38</f>
        <v>60.74849808967415</v>
      </c>
      <c r="K32" s="152">
        <f>Sheet2!BV38</f>
        <v>69.926857254648752</v>
      </c>
      <c r="L32" s="142">
        <f>Sheet2!BZ38</f>
        <v>4.6066609102588251E-4</v>
      </c>
      <c r="M32" s="158">
        <f>Sheet2!CA38</f>
        <v>5.3026836339329915E-4</v>
      </c>
      <c r="N32" s="141">
        <v>1244.8839009599253</v>
      </c>
      <c r="O32" s="152">
        <v>0.88852547198959253</v>
      </c>
      <c r="P32" s="141">
        <f t="shared" si="3"/>
        <v>5.7347580043626072E-4</v>
      </c>
      <c r="Q32" s="157">
        <f t="shared" si="4"/>
        <v>6.6012267567552526E-4</v>
      </c>
      <c r="R32" s="150">
        <f>Sheet2!CG38</f>
        <v>2436.5762378985892</v>
      </c>
      <c r="S32" s="159">
        <f>Sheet2!CH38</f>
        <v>303.15708348948351</v>
      </c>
      <c r="T32" s="142">
        <f>Sheet2!CL38</f>
        <v>7.8386830456137854E-2</v>
      </c>
      <c r="U32" s="158">
        <f>Sheet2!CM38</f>
        <v>9.7547795286124003E-3</v>
      </c>
      <c r="V32" s="141">
        <v>1244.8839009599253</v>
      </c>
      <c r="W32" s="152">
        <v>0.88852547198959253</v>
      </c>
      <c r="X32" s="141">
        <f t="shared" si="5"/>
        <v>9.7582503282121175E-2</v>
      </c>
      <c r="Y32" s="157">
        <f t="shared" si="6"/>
        <v>1.2143767723868725E-2</v>
      </c>
      <c r="Z32" s="150">
        <f>Sheet2!CS38</f>
        <v>147360.52804122475</v>
      </c>
      <c r="AA32" s="159">
        <f>Sheet2!CT38</f>
        <v>1929.135401230217</v>
      </c>
      <c r="AB32" s="142">
        <f>Sheet2!CX38</f>
        <v>1.0734147815534794</v>
      </c>
      <c r="AC32" s="158">
        <f>Sheet2!CY38</f>
        <v>1.4253036238502853E-2</v>
      </c>
      <c r="AD32" s="141">
        <v>1244.8839009599253</v>
      </c>
      <c r="AE32" s="152">
        <v>0.88852547198959253</v>
      </c>
      <c r="AF32" s="141">
        <f t="shared" si="7"/>
        <v>1.3362767806083413</v>
      </c>
      <c r="AG32" s="157">
        <f t="shared" si="8"/>
        <v>1.7768990408715633E-2</v>
      </c>
      <c r="AH32" s="150">
        <f>Sheet2!DE38</f>
        <v>71.840217173512343</v>
      </c>
      <c r="AI32" s="159">
        <f>Sheet2!DF38</f>
        <v>48.989342910028746</v>
      </c>
      <c r="AJ32" s="142">
        <f>Sheet2!DJ38</f>
        <v>4.858106208099457E-4</v>
      </c>
      <c r="AK32" s="158">
        <f>Sheet2!DK38</f>
        <v>3.3128661554830837E-4</v>
      </c>
      <c r="AL32" s="141">
        <v>1244.8839009599253</v>
      </c>
      <c r="AM32" s="152">
        <v>0.88852547198959253</v>
      </c>
      <c r="AN32" s="141">
        <f t="shared" si="9"/>
        <v>6.0477782076164834E-4</v>
      </c>
      <c r="AO32" s="157">
        <f t="shared" si="10"/>
        <v>4.1241360019682679E-4</v>
      </c>
      <c r="AP32" s="150">
        <f>Sheet2!DQ38</f>
        <v>-0.4969400319286153</v>
      </c>
      <c r="AQ32" s="159">
        <f>Sheet2!DR38</f>
        <v>-39.669888751827152</v>
      </c>
      <c r="AR32" s="142">
        <f>Sheet2!DV38</f>
        <v>-5.9329039150980816E-6</v>
      </c>
      <c r="AS32" s="158">
        <f>Sheet2!DW38</f>
        <v>-4.7361376278419356E-4</v>
      </c>
      <c r="AT32" s="141">
        <v>1244.8839009599253</v>
      </c>
      <c r="AU32" s="152">
        <v>0.88852547198959253</v>
      </c>
      <c r="AV32" s="141">
        <f t="shared" si="11"/>
        <v>-7.3857765698477136E-6</v>
      </c>
      <c r="AW32" s="157">
        <f t="shared" si="12"/>
        <v>-5.8959414858666189E-4</v>
      </c>
      <c r="AX32" s="150">
        <f>Sheet2!EC38</f>
        <v>685.48804516978214</v>
      </c>
      <c r="AY32" s="159">
        <f>Sheet2!ED38</f>
        <v>150.84012602206141</v>
      </c>
      <c r="AZ32" s="142">
        <f>Sheet2!EH38</f>
        <v>1.768316897123132E-2</v>
      </c>
      <c r="BA32" s="158">
        <f>Sheet2!EI38</f>
        <v>3.8913402445437846E-3</v>
      </c>
      <c r="BB32" s="141">
        <v>1244.8839009599253</v>
      </c>
      <c r="BC32" s="152">
        <v>0.88852547198959253</v>
      </c>
      <c r="BD32" s="141">
        <f t="shared" si="13"/>
        <v>2.2013492370239956E-2</v>
      </c>
      <c r="BE32" s="160">
        <f t="shared" si="0"/>
        <v>4.8442923036686987E-3</v>
      </c>
      <c r="BF32" s="150">
        <f>Sheet2!EO38</f>
        <v>29.847304293658681</v>
      </c>
      <c r="BG32" s="158">
        <f>Sheet2!EP38</f>
        <v>28.68613957746286</v>
      </c>
      <c r="BH32" s="142">
        <f>Sheet2!ET38</f>
        <v>3.9763004800845528E-4</v>
      </c>
      <c r="BI32" s="158">
        <f>Sheet2!EU38</f>
        <v>3.8216186570230965E-4</v>
      </c>
      <c r="BJ32" s="141">
        <v>1244.8839009599253</v>
      </c>
      <c r="BK32" s="152">
        <v>0.88852547198959253</v>
      </c>
      <c r="BL32" s="141">
        <f t="shared" si="14"/>
        <v>4.9500324530364821E-4</v>
      </c>
      <c r="BM32" s="157">
        <f t="shared" si="15"/>
        <v>4.7574728536094689E-4</v>
      </c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140"/>
    </row>
    <row r="33" spans="1:97" s="31" customFormat="1" ht="13.5" thickBot="1" x14ac:dyDescent="0.25">
      <c r="A33" s="164" t="s">
        <v>14</v>
      </c>
      <c r="B33" s="147">
        <f>Sheet2!BI39</f>
        <v>4132.2289956194973</v>
      </c>
      <c r="C33" s="152">
        <f>Sheet2!BJ39</f>
        <v>379.36584179407407</v>
      </c>
      <c r="D33" s="141">
        <f>Sheet2!BN39</f>
        <v>0.17759278819062649</v>
      </c>
      <c r="E33" s="152">
        <f>Sheet2!BO39</f>
        <v>1.6310044867048783E-2</v>
      </c>
      <c r="F33" s="166">
        <v>1307.8973953666382</v>
      </c>
      <c r="G33" s="165">
        <v>0.931287924937659</v>
      </c>
      <c r="H33" s="166">
        <f t="shared" si="1"/>
        <v>0.23227314511041944</v>
      </c>
      <c r="I33" s="167">
        <f t="shared" si="2"/>
        <v>2.1332506340471784E-2</v>
      </c>
      <c r="J33" s="147">
        <f>Sheet2!BU39</f>
        <v>48.422360332508624</v>
      </c>
      <c r="K33" s="152">
        <f>Sheet2!BV39</f>
        <v>75.705545583317502</v>
      </c>
      <c r="L33" s="142">
        <f>Sheet2!BZ39</f>
        <v>3.6719491269883919E-4</v>
      </c>
      <c r="M33" s="158">
        <f>Sheet2!CA39</f>
        <v>5.7408862229494403E-4</v>
      </c>
      <c r="N33" s="166">
        <v>1307.8973953666382</v>
      </c>
      <c r="O33" s="165">
        <v>0.931287924937659</v>
      </c>
      <c r="P33" s="166">
        <f t="shared" si="3"/>
        <v>4.8025326991069187E-4</v>
      </c>
      <c r="Q33" s="167">
        <f t="shared" si="4"/>
        <v>7.5084909168069368E-4</v>
      </c>
      <c r="R33" s="150">
        <f>Sheet2!CG39</f>
        <v>2305.6392513049714</v>
      </c>
      <c r="S33" s="159">
        <f>Sheet2!CH39</f>
        <v>264.75042623156639</v>
      </c>
      <c r="T33" s="142">
        <f>Sheet2!CL39</f>
        <v>7.4174470830812356E-2</v>
      </c>
      <c r="U33" s="158">
        <f>Sheet2!CM39</f>
        <v>8.5192523215251916E-3</v>
      </c>
      <c r="V33" s="166">
        <v>1307.8973953666382</v>
      </c>
      <c r="W33" s="165">
        <v>0.931287924937659</v>
      </c>
      <c r="X33" s="166">
        <f t="shared" si="5"/>
        <v>9.7012597202318168E-2</v>
      </c>
      <c r="Y33" s="167">
        <f t="shared" si="6"/>
        <v>1.1142522046871137E-2</v>
      </c>
      <c r="Z33" s="150">
        <f>Sheet2!CS39</f>
        <v>108894.02835450371</v>
      </c>
      <c r="AA33" s="159">
        <f>Sheet2!CT39</f>
        <v>1861.3126813822657</v>
      </c>
      <c r="AB33" s="142">
        <f>Sheet2!CX39</f>
        <v>0.79321417487000268</v>
      </c>
      <c r="AC33" s="158">
        <f>Sheet2!CY39</f>
        <v>1.3672226525737156E-2</v>
      </c>
      <c r="AD33" s="166">
        <v>1307.8973953666382</v>
      </c>
      <c r="AE33" s="165">
        <v>0.931287924937659</v>
      </c>
      <c r="AF33" s="166">
        <f t="shared" si="7"/>
        <v>1.0374427532803736</v>
      </c>
      <c r="AG33" s="167">
        <f t="shared" si="8"/>
        <v>1.7897121250982032E-2</v>
      </c>
      <c r="AH33" s="150">
        <f>Sheet2!DE39</f>
        <v>31.748103759184719</v>
      </c>
      <c r="AI33" s="159">
        <f>Sheet2!DF39</f>
        <v>27.380487990191682</v>
      </c>
      <c r="AJ33" s="142">
        <f>Sheet2!DJ39</f>
        <v>2.1469264158175186E-4</v>
      </c>
      <c r="AK33" s="158">
        <f>Sheet2!DK39</f>
        <v>1.8515795276918953E-4</v>
      </c>
      <c r="AL33" s="166">
        <v>1307.8973953666382</v>
      </c>
      <c r="AM33" s="165">
        <v>0.931287924937659</v>
      </c>
      <c r="AN33" s="166">
        <f t="shared" si="9"/>
        <v>2.8079594672915647E-4</v>
      </c>
      <c r="AO33" s="167">
        <f t="shared" si="10"/>
        <v>2.4216768669666145E-4</v>
      </c>
      <c r="AP33" s="150">
        <f>Sheet2!DQ39</f>
        <v>-10.079120668943883</v>
      </c>
      <c r="AQ33" s="159">
        <f>Sheet2!DR39</f>
        <v>-36.544642202567651</v>
      </c>
      <c r="AR33" s="142">
        <f>Sheet2!DV39</f>
        <v>-1.2033334131976938E-4</v>
      </c>
      <c r="AS33" s="158">
        <f>Sheet2!DW39</f>
        <v>-4.3630194217754984E-4</v>
      </c>
      <c r="AT33" s="166">
        <v>1307.8973953666382</v>
      </c>
      <c r="AU33" s="165">
        <v>0.931287924937659</v>
      </c>
      <c r="AV33" s="166">
        <f t="shared" si="11"/>
        <v>-1.5738366368789103E-4</v>
      </c>
      <c r="AW33" s="167">
        <f t="shared" si="12"/>
        <v>-5.7063818477138487E-4</v>
      </c>
      <c r="AX33" s="150">
        <f>Sheet2!EC39</f>
        <v>358.28829027818648</v>
      </c>
      <c r="AY33" s="159">
        <f>Sheet2!ED39</f>
        <v>131.5984708997874</v>
      </c>
      <c r="AZ33" s="142">
        <f>Sheet2!EH39</f>
        <v>9.2425716568602205E-3</v>
      </c>
      <c r="BA33" s="158">
        <f>Sheet2!EI39</f>
        <v>3.3948374916437118E-3</v>
      </c>
      <c r="BB33" s="166">
        <v>1307.8973953666382</v>
      </c>
      <c r="BC33" s="165">
        <v>0.931287924937659</v>
      </c>
      <c r="BD33" s="166">
        <f t="shared" si="13"/>
        <v>1.2088335396496995E-2</v>
      </c>
      <c r="BE33" s="168">
        <f t="shared" si="0"/>
        <v>4.440107456172974E-3</v>
      </c>
      <c r="BF33" s="150">
        <f>Sheet2!EO39</f>
        <v>34.701623598517173</v>
      </c>
      <c r="BG33" s="158">
        <f>Sheet2!EP39</f>
        <v>34.177126651262384</v>
      </c>
      <c r="BH33" s="142">
        <f>Sheet2!ET39</f>
        <v>4.6229998266146002E-4</v>
      </c>
      <c r="BI33" s="158">
        <f>Sheet2!EU39</f>
        <v>4.5531371646448507E-4</v>
      </c>
      <c r="BJ33" s="166">
        <v>1307.8973953666382</v>
      </c>
      <c r="BK33" s="165">
        <v>0.931287924937659</v>
      </c>
      <c r="BL33" s="166">
        <f t="shared" si="14"/>
        <v>6.046409432009655E-4</v>
      </c>
      <c r="BM33" s="167">
        <f t="shared" si="15"/>
        <v>5.9550377947144208E-4</v>
      </c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140"/>
    </row>
    <row r="34" spans="1:97" s="33" customFormat="1" ht="12.75" x14ac:dyDescent="0.2">
      <c r="A34" s="29"/>
      <c r="B34" s="29"/>
      <c r="C34" s="153"/>
      <c r="D34" s="29"/>
      <c r="E34" s="153"/>
      <c r="F34" s="29"/>
      <c r="G34" s="153"/>
      <c r="H34" s="29"/>
      <c r="I34" s="153"/>
      <c r="J34" s="29"/>
      <c r="K34" s="153"/>
      <c r="M34" s="69"/>
      <c r="O34" s="69"/>
      <c r="Q34" s="69"/>
      <c r="S34" s="69"/>
      <c r="U34" s="69"/>
      <c r="W34" s="69"/>
      <c r="Y34" s="69"/>
      <c r="AA34" s="69"/>
      <c r="AC34" s="69"/>
      <c r="AE34" s="69"/>
      <c r="AG34" s="69"/>
      <c r="AI34" s="69"/>
      <c r="AK34" s="69"/>
      <c r="AM34" s="69"/>
      <c r="AO34" s="69"/>
      <c r="AQ34" s="69"/>
      <c r="AS34" s="69"/>
      <c r="AU34" s="69"/>
      <c r="AW34" s="69"/>
      <c r="AY34" s="69"/>
      <c r="BA34" s="69"/>
      <c r="BC34" s="69"/>
      <c r="BE34" s="69"/>
      <c r="BG34" s="69"/>
      <c r="BI34" s="69"/>
      <c r="BK34" s="69"/>
      <c r="BM34" s="69"/>
    </row>
    <row r="35" spans="1:97" s="40" customFormat="1" x14ac:dyDescent="0.2">
      <c r="C35" s="35"/>
      <c r="E35" s="35"/>
      <c r="F35" s="183">
        <f>AVERAGE(F19:F33)</f>
        <v>1228.0236115892071</v>
      </c>
      <c r="G35" s="35"/>
      <c r="I35" s="35"/>
      <c r="K35" s="35"/>
      <c r="M35" s="35"/>
      <c r="O35" s="35"/>
      <c r="Q35" s="35"/>
      <c r="S35" s="35"/>
      <c r="U35" s="35"/>
      <c r="W35" s="35"/>
      <c r="Y35" s="35"/>
      <c r="AA35" s="35"/>
      <c r="AC35" s="35"/>
      <c r="AE35" s="35"/>
      <c r="AG35" s="35"/>
      <c r="AI35" s="35"/>
      <c r="AK35" s="35"/>
      <c r="AM35" s="35"/>
      <c r="AO35" s="35"/>
      <c r="AQ35" s="35"/>
      <c r="AS35" s="35"/>
      <c r="AU35" s="35"/>
      <c r="AW35" s="35"/>
      <c r="AY35" s="35"/>
      <c r="BA35" s="35"/>
      <c r="BC35" s="35"/>
      <c r="BE35" s="35"/>
      <c r="BG35" s="35"/>
      <c r="BI35" s="35"/>
      <c r="BK35" s="35"/>
      <c r="BM35" s="35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</row>
    <row r="36" spans="1:97" s="40" customFormat="1" x14ac:dyDescent="0.2">
      <c r="C36" s="35"/>
      <c r="E36" s="35"/>
      <c r="G36" s="35"/>
      <c r="I36" s="35"/>
      <c r="K36" s="35"/>
      <c r="M36" s="35"/>
      <c r="O36" s="35"/>
      <c r="Q36" s="35"/>
      <c r="S36" s="35"/>
      <c r="U36" s="35"/>
      <c r="W36" s="35"/>
      <c r="Y36" s="35"/>
      <c r="AA36" s="35"/>
      <c r="AC36" s="35"/>
      <c r="AE36" s="35"/>
      <c r="AG36" s="35"/>
      <c r="AI36" s="35"/>
      <c r="AK36" s="35"/>
      <c r="AM36" s="35"/>
      <c r="AO36" s="35"/>
      <c r="AQ36" s="35"/>
      <c r="AS36" s="35"/>
      <c r="AU36" s="35"/>
      <c r="AW36" s="35"/>
      <c r="AY36" s="35"/>
      <c r="BA36" s="35"/>
      <c r="BC36" s="35"/>
      <c r="BE36" s="35"/>
      <c r="BG36" s="35"/>
      <c r="BI36" s="35"/>
      <c r="BK36" s="35"/>
      <c r="BM36" s="35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</row>
    <row r="37" spans="1:97" s="40" customFormat="1" x14ac:dyDescent="0.2">
      <c r="C37" s="35"/>
      <c r="E37" s="35"/>
      <c r="G37" s="35"/>
      <c r="I37" s="35"/>
      <c r="K37" s="35"/>
      <c r="M37" s="35"/>
      <c r="O37" s="35"/>
      <c r="Q37" s="35"/>
      <c r="S37" s="35"/>
      <c r="U37" s="35"/>
      <c r="W37" s="35"/>
      <c r="Y37" s="35"/>
      <c r="AA37" s="35"/>
      <c r="AC37" s="35"/>
      <c r="AE37" s="35"/>
      <c r="AG37" s="35"/>
      <c r="AI37" s="35"/>
      <c r="AK37" s="35"/>
      <c r="AM37" s="35"/>
      <c r="AO37" s="35"/>
      <c r="AQ37" s="35"/>
      <c r="AS37" s="35"/>
      <c r="AU37" s="35"/>
      <c r="AW37" s="35"/>
      <c r="AY37" s="35"/>
      <c r="BA37" s="35"/>
      <c r="BC37" s="35"/>
      <c r="BE37" s="35"/>
      <c r="BG37" s="35"/>
      <c r="BI37" s="35"/>
      <c r="BK37" s="35"/>
      <c r="BM37" s="35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</row>
    <row r="38" spans="1:97" s="40" customFormat="1" x14ac:dyDescent="0.2">
      <c r="C38" s="35"/>
      <c r="E38" s="35"/>
      <c r="G38" s="35"/>
      <c r="I38" s="35"/>
      <c r="K38" s="35"/>
      <c r="M38" s="35"/>
      <c r="O38" s="35"/>
      <c r="Q38" s="35"/>
      <c r="S38" s="35"/>
      <c r="U38" s="35"/>
      <c r="W38" s="35"/>
      <c r="Y38" s="35"/>
      <c r="AA38" s="35"/>
      <c r="AC38" s="35"/>
      <c r="AE38" s="35"/>
      <c r="AG38" s="35"/>
      <c r="AI38" s="35"/>
      <c r="AK38" s="35"/>
      <c r="AM38" s="35"/>
      <c r="AO38" s="35"/>
      <c r="AQ38" s="35"/>
      <c r="AS38" s="35"/>
      <c r="AU38" s="35"/>
      <c r="AW38" s="35"/>
      <c r="AY38" s="35"/>
      <c r="BA38" s="35"/>
      <c r="BC38" s="35"/>
      <c r="BE38" s="35"/>
      <c r="BG38" s="35"/>
      <c r="BI38" s="35"/>
      <c r="BK38" s="35"/>
      <c r="BM38" s="35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</row>
    <row r="39" spans="1:97" s="40" customFormat="1" x14ac:dyDescent="0.2">
      <c r="C39" s="35"/>
      <c r="E39" s="35"/>
      <c r="G39" s="35"/>
      <c r="I39" s="35"/>
      <c r="K39" s="35"/>
      <c r="M39" s="35"/>
      <c r="O39" s="35"/>
      <c r="Q39" s="35"/>
      <c r="S39" s="35"/>
      <c r="U39" s="35"/>
      <c r="W39" s="35"/>
      <c r="Y39" s="35"/>
      <c r="AA39" s="35"/>
      <c r="AC39" s="35"/>
      <c r="AE39" s="35"/>
      <c r="AG39" s="35"/>
      <c r="AI39" s="35"/>
      <c r="AK39" s="35"/>
      <c r="AM39" s="35"/>
      <c r="AO39" s="35"/>
      <c r="AQ39" s="35"/>
      <c r="AS39" s="35"/>
      <c r="AU39" s="35"/>
      <c r="AW39" s="35"/>
      <c r="AY39" s="35"/>
      <c r="BA39" s="35"/>
      <c r="BC39" s="35"/>
      <c r="BE39" s="35"/>
      <c r="BG39" s="35"/>
      <c r="BI39" s="35"/>
      <c r="BK39" s="35"/>
      <c r="BM39" s="35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</row>
    <row r="40" spans="1:97" s="40" customFormat="1" x14ac:dyDescent="0.2">
      <c r="C40" s="35"/>
      <c r="E40" s="35"/>
      <c r="G40" s="35"/>
      <c r="I40" s="35"/>
      <c r="K40" s="35"/>
      <c r="M40" s="35"/>
      <c r="O40" s="35"/>
      <c r="Q40" s="35"/>
      <c r="S40" s="35"/>
      <c r="U40" s="35"/>
      <c r="W40" s="35"/>
      <c r="Y40" s="35"/>
      <c r="AA40" s="35"/>
      <c r="AC40" s="35"/>
      <c r="AE40" s="35"/>
      <c r="AG40" s="35"/>
      <c r="AI40" s="35"/>
      <c r="AK40" s="35"/>
      <c r="AM40" s="35"/>
      <c r="AO40" s="35"/>
      <c r="AQ40" s="35"/>
      <c r="AS40" s="35"/>
      <c r="AU40" s="35"/>
      <c r="AW40" s="35"/>
      <c r="AY40" s="35"/>
      <c r="BA40" s="35"/>
      <c r="BC40" s="35"/>
      <c r="BE40" s="35"/>
      <c r="BG40" s="35"/>
      <c r="BI40" s="35"/>
      <c r="BK40" s="35"/>
      <c r="BM40" s="35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</row>
    <row r="41" spans="1:97" s="40" customFormat="1" x14ac:dyDescent="0.2">
      <c r="C41" s="35"/>
      <c r="E41" s="35"/>
      <c r="G41" s="35"/>
      <c r="I41" s="35"/>
      <c r="K41" s="35"/>
      <c r="M41" s="35"/>
      <c r="O41" s="35"/>
      <c r="Q41" s="35"/>
      <c r="S41" s="35"/>
      <c r="U41" s="35"/>
      <c r="W41" s="35"/>
      <c r="Y41" s="35"/>
      <c r="AA41" s="35"/>
      <c r="AC41" s="35"/>
      <c r="AE41" s="35"/>
      <c r="AG41" s="35"/>
      <c r="AI41" s="35"/>
      <c r="AK41" s="35"/>
      <c r="AM41" s="35"/>
      <c r="AO41" s="35"/>
      <c r="AQ41" s="35"/>
      <c r="AS41" s="35"/>
      <c r="AU41" s="35"/>
      <c r="AW41" s="35"/>
      <c r="AY41" s="35"/>
      <c r="BA41" s="35"/>
      <c r="BC41" s="35"/>
      <c r="BE41" s="35"/>
      <c r="BG41" s="35"/>
      <c r="BI41" s="35"/>
      <c r="BK41" s="35"/>
      <c r="BM41" s="35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</row>
    <row r="42" spans="1:97" s="40" customFormat="1" x14ac:dyDescent="0.2">
      <c r="C42" s="35"/>
      <c r="E42" s="35"/>
      <c r="G42" s="35"/>
      <c r="I42" s="35"/>
      <c r="K42" s="35"/>
      <c r="M42" s="35"/>
      <c r="O42" s="35"/>
      <c r="Q42" s="35"/>
      <c r="S42" s="35"/>
      <c r="U42" s="35"/>
      <c r="W42" s="35"/>
      <c r="Y42" s="35"/>
      <c r="AA42" s="35"/>
      <c r="AC42" s="35"/>
      <c r="AE42" s="35"/>
      <c r="AG42" s="35"/>
      <c r="AI42" s="35"/>
      <c r="AK42" s="35"/>
      <c r="AM42" s="35"/>
      <c r="AO42" s="35"/>
      <c r="AQ42" s="35"/>
      <c r="AS42" s="35"/>
      <c r="AU42" s="35"/>
      <c r="AW42" s="35"/>
      <c r="AY42" s="35"/>
      <c r="BA42" s="35"/>
      <c r="BC42" s="35"/>
      <c r="BE42" s="35"/>
      <c r="BG42" s="35"/>
      <c r="BI42" s="35"/>
      <c r="BK42" s="35"/>
      <c r="BM42" s="35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</row>
    <row r="43" spans="1:97" s="40" customFormat="1" x14ac:dyDescent="0.2">
      <c r="C43" s="35"/>
      <c r="E43" s="35"/>
      <c r="G43" s="35"/>
      <c r="I43" s="35"/>
      <c r="K43" s="35"/>
      <c r="M43" s="35"/>
      <c r="O43" s="35"/>
      <c r="Q43" s="35"/>
      <c r="S43" s="35"/>
      <c r="U43" s="35"/>
      <c r="W43" s="35"/>
      <c r="Y43" s="35"/>
      <c r="AA43" s="35"/>
      <c r="AC43" s="35"/>
      <c r="AE43" s="35"/>
      <c r="AG43" s="35"/>
      <c r="AI43" s="35"/>
      <c r="AK43" s="35"/>
      <c r="AM43" s="35"/>
      <c r="AO43" s="35"/>
      <c r="AQ43" s="35"/>
      <c r="AS43" s="35"/>
      <c r="AU43" s="35"/>
      <c r="AW43" s="35"/>
      <c r="AY43" s="35"/>
      <c r="BA43" s="35"/>
      <c r="BC43" s="35"/>
      <c r="BE43" s="35"/>
      <c r="BG43" s="35"/>
      <c r="BI43" s="35"/>
      <c r="BK43" s="35"/>
      <c r="BM43" s="35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</row>
    <row r="44" spans="1:97" s="40" customFormat="1" x14ac:dyDescent="0.2">
      <c r="C44" s="35"/>
      <c r="E44" s="35"/>
      <c r="G44" s="35"/>
      <c r="I44" s="35"/>
      <c r="K44" s="35"/>
      <c r="M44" s="35"/>
      <c r="O44" s="35"/>
      <c r="Q44" s="35"/>
      <c r="S44" s="35"/>
      <c r="U44" s="35"/>
      <c r="W44" s="35"/>
      <c r="Y44" s="35"/>
      <c r="AA44" s="35"/>
      <c r="AC44" s="35"/>
      <c r="AE44" s="35"/>
      <c r="AG44" s="35"/>
      <c r="AI44" s="35"/>
      <c r="AK44" s="35"/>
      <c r="AM44" s="35"/>
      <c r="AO44" s="35"/>
      <c r="AQ44" s="35"/>
      <c r="AS44" s="35"/>
      <c r="AU44" s="35"/>
      <c r="AW44" s="35"/>
      <c r="AY44" s="35"/>
      <c r="BA44" s="35"/>
      <c r="BC44" s="35"/>
      <c r="BE44" s="35"/>
      <c r="BG44" s="35"/>
      <c r="BI44" s="35"/>
      <c r="BK44" s="35"/>
      <c r="BM44" s="35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</row>
    <row r="45" spans="1:97" s="40" customFormat="1" x14ac:dyDescent="0.2">
      <c r="C45" s="35"/>
      <c r="E45" s="35"/>
      <c r="G45" s="35"/>
      <c r="I45" s="35"/>
      <c r="K45" s="35"/>
      <c r="M45" s="35"/>
      <c r="O45" s="35"/>
      <c r="Q45" s="35"/>
      <c r="S45" s="35"/>
      <c r="U45" s="35"/>
      <c r="W45" s="35"/>
      <c r="Y45" s="35"/>
      <c r="AA45" s="35"/>
      <c r="AC45" s="35"/>
      <c r="AE45" s="35"/>
      <c r="AG45" s="35"/>
      <c r="AI45" s="35"/>
      <c r="AK45" s="35"/>
      <c r="AM45" s="35"/>
      <c r="AO45" s="35"/>
      <c r="AQ45" s="35"/>
      <c r="AS45" s="35"/>
      <c r="AU45" s="35"/>
      <c r="AW45" s="35"/>
      <c r="AY45" s="35"/>
      <c r="BA45" s="35"/>
      <c r="BC45" s="35"/>
      <c r="BE45" s="35"/>
      <c r="BG45" s="35"/>
      <c r="BI45" s="35"/>
      <c r="BK45" s="35"/>
      <c r="BM45" s="35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</row>
    <row r="46" spans="1:97" s="40" customFormat="1" x14ac:dyDescent="0.2">
      <c r="C46" s="35"/>
      <c r="E46" s="35"/>
      <c r="G46" s="35"/>
      <c r="I46" s="35"/>
      <c r="K46" s="35"/>
      <c r="M46" s="35"/>
      <c r="O46" s="35"/>
      <c r="Q46" s="35"/>
      <c r="S46" s="35"/>
      <c r="U46" s="35"/>
      <c r="W46" s="35"/>
      <c r="Y46" s="35"/>
      <c r="AA46" s="35"/>
      <c r="AC46" s="35"/>
      <c r="AE46" s="35"/>
      <c r="AG46" s="35"/>
      <c r="AI46" s="35"/>
      <c r="AK46" s="35"/>
      <c r="AM46" s="35"/>
      <c r="AO46" s="35"/>
      <c r="AQ46" s="35"/>
      <c r="AS46" s="35"/>
      <c r="AU46" s="35"/>
      <c r="AW46" s="35"/>
      <c r="AY46" s="35"/>
      <c r="BA46" s="35"/>
      <c r="BC46" s="35"/>
      <c r="BE46" s="35"/>
      <c r="BG46" s="35"/>
      <c r="BI46" s="35"/>
      <c r="BK46" s="35"/>
      <c r="BM46" s="35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</row>
    <row r="47" spans="1:97" s="40" customFormat="1" x14ac:dyDescent="0.2">
      <c r="C47" s="35"/>
      <c r="E47" s="35"/>
      <c r="G47" s="35"/>
      <c r="I47" s="35"/>
      <c r="K47" s="35"/>
      <c r="M47" s="35"/>
      <c r="O47" s="35"/>
      <c r="Q47" s="35"/>
      <c r="S47" s="35"/>
      <c r="U47" s="35"/>
      <c r="W47" s="35"/>
      <c r="Y47" s="35"/>
      <c r="AA47" s="35"/>
      <c r="AC47" s="35"/>
      <c r="AE47" s="35"/>
      <c r="AG47" s="35"/>
      <c r="AI47" s="35"/>
      <c r="AK47" s="35"/>
      <c r="AM47" s="35"/>
      <c r="AO47" s="35"/>
      <c r="AQ47" s="35"/>
      <c r="AS47" s="35"/>
      <c r="AU47" s="35"/>
      <c r="AW47" s="35"/>
      <c r="AY47" s="35"/>
      <c r="BA47" s="35"/>
      <c r="BC47" s="35"/>
      <c r="BE47" s="35"/>
      <c r="BG47" s="35"/>
      <c r="BI47" s="35"/>
      <c r="BK47" s="35"/>
      <c r="BM47" s="35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</row>
    <row r="48" spans="1:97" s="40" customFormat="1" x14ac:dyDescent="0.2">
      <c r="C48" s="35"/>
      <c r="E48" s="35"/>
      <c r="G48" s="35"/>
      <c r="I48" s="35"/>
      <c r="K48" s="35"/>
      <c r="M48" s="35"/>
      <c r="O48" s="35"/>
      <c r="Q48" s="35"/>
      <c r="S48" s="35"/>
      <c r="U48" s="35"/>
      <c r="W48" s="35"/>
      <c r="Y48" s="35"/>
      <c r="AA48" s="35"/>
      <c r="AC48" s="35"/>
      <c r="AE48" s="35"/>
      <c r="AG48" s="35"/>
      <c r="AI48" s="35"/>
      <c r="AK48" s="35"/>
      <c r="AM48" s="35"/>
      <c r="AO48" s="35"/>
      <c r="AQ48" s="35"/>
      <c r="AS48" s="35"/>
      <c r="AU48" s="35"/>
      <c r="AW48" s="35"/>
      <c r="AY48" s="35"/>
      <c r="BA48" s="35"/>
      <c r="BC48" s="35"/>
      <c r="BE48" s="35"/>
      <c r="BG48" s="35"/>
      <c r="BI48" s="35"/>
      <c r="BK48" s="35"/>
      <c r="BM48" s="35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</row>
    <row r="49" spans="3:96" s="40" customFormat="1" x14ac:dyDescent="0.2">
      <c r="C49" s="35"/>
      <c r="E49" s="35"/>
      <c r="G49" s="35"/>
      <c r="I49" s="35"/>
      <c r="K49" s="35"/>
      <c r="M49" s="35"/>
      <c r="O49" s="35"/>
      <c r="Q49" s="35"/>
      <c r="S49" s="35"/>
      <c r="U49" s="35"/>
      <c r="W49" s="35"/>
      <c r="Y49" s="35"/>
      <c r="AA49" s="35"/>
      <c r="AC49" s="35"/>
      <c r="AE49" s="35"/>
      <c r="AG49" s="35"/>
      <c r="AI49" s="35"/>
      <c r="AK49" s="35"/>
      <c r="AM49" s="35"/>
      <c r="AO49" s="35"/>
      <c r="AQ49" s="35"/>
      <c r="AS49" s="35"/>
      <c r="AU49" s="35"/>
      <c r="AW49" s="35"/>
      <c r="AY49" s="35"/>
      <c r="BA49" s="35"/>
      <c r="BC49" s="35"/>
      <c r="BE49" s="35"/>
      <c r="BG49" s="35"/>
      <c r="BI49" s="35"/>
      <c r="BK49" s="35"/>
      <c r="BM49" s="35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</row>
    <row r="50" spans="3:96" s="40" customFormat="1" x14ac:dyDescent="0.2">
      <c r="C50" s="35"/>
      <c r="E50" s="35"/>
      <c r="G50" s="35"/>
      <c r="I50" s="35"/>
      <c r="K50" s="35"/>
      <c r="M50" s="35"/>
      <c r="O50" s="35"/>
      <c r="Q50" s="35"/>
      <c r="S50" s="35"/>
      <c r="U50" s="35"/>
      <c r="W50" s="35"/>
      <c r="Y50" s="35"/>
      <c r="AA50" s="35"/>
      <c r="AC50" s="35"/>
      <c r="AE50" s="35"/>
      <c r="AG50" s="35"/>
      <c r="AI50" s="35"/>
      <c r="AK50" s="35"/>
      <c r="AM50" s="35"/>
      <c r="AO50" s="35"/>
      <c r="AQ50" s="35"/>
      <c r="AS50" s="35"/>
      <c r="AU50" s="35"/>
      <c r="AW50" s="35"/>
      <c r="AY50" s="35"/>
      <c r="BA50" s="35"/>
      <c r="BC50" s="35"/>
      <c r="BE50" s="35"/>
      <c r="BG50" s="35"/>
      <c r="BI50" s="35"/>
      <c r="BK50" s="35"/>
      <c r="BM50" s="35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</row>
    <row r="51" spans="3:96" s="40" customFormat="1" x14ac:dyDescent="0.2">
      <c r="C51" s="35"/>
      <c r="E51" s="35"/>
      <c r="G51" s="35"/>
      <c r="I51" s="35"/>
      <c r="K51" s="35"/>
      <c r="M51" s="35"/>
      <c r="O51" s="35"/>
      <c r="Q51" s="35"/>
      <c r="S51" s="35"/>
      <c r="U51" s="35"/>
      <c r="W51" s="35"/>
      <c r="Y51" s="35"/>
      <c r="AA51" s="35"/>
      <c r="AC51" s="35"/>
      <c r="AE51" s="35"/>
      <c r="AG51" s="35"/>
      <c r="AI51" s="35"/>
      <c r="AK51" s="35"/>
      <c r="AM51" s="35"/>
      <c r="AO51" s="35"/>
      <c r="AQ51" s="35"/>
      <c r="AS51" s="35"/>
      <c r="AU51" s="35"/>
      <c r="AW51" s="35"/>
      <c r="AY51" s="35"/>
      <c r="BA51" s="35"/>
      <c r="BC51" s="35"/>
      <c r="BE51" s="35"/>
      <c r="BG51" s="35"/>
      <c r="BI51" s="35"/>
      <c r="BK51" s="35"/>
      <c r="BM51" s="35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</row>
    <row r="52" spans="3:96" s="40" customFormat="1" x14ac:dyDescent="0.2">
      <c r="C52" s="35"/>
      <c r="E52" s="35"/>
      <c r="G52" s="35"/>
      <c r="I52" s="35"/>
      <c r="K52" s="35"/>
      <c r="M52" s="35"/>
      <c r="O52" s="35"/>
      <c r="Q52" s="35"/>
      <c r="S52" s="35"/>
      <c r="U52" s="35"/>
      <c r="W52" s="35"/>
      <c r="Y52" s="35"/>
      <c r="AA52" s="35"/>
      <c r="AC52" s="35"/>
      <c r="AE52" s="35"/>
      <c r="AG52" s="35"/>
      <c r="AI52" s="35"/>
      <c r="AK52" s="35"/>
      <c r="AM52" s="35"/>
      <c r="AO52" s="35"/>
      <c r="AQ52" s="35"/>
      <c r="AS52" s="35"/>
      <c r="AU52" s="35"/>
      <c r="AW52" s="35"/>
      <c r="AY52" s="35"/>
      <c r="BA52" s="35"/>
      <c r="BC52" s="35"/>
      <c r="BE52" s="35"/>
      <c r="BG52" s="35"/>
      <c r="BI52" s="35"/>
      <c r="BK52" s="35"/>
      <c r="BM52" s="35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</row>
    <row r="53" spans="3:96" s="40" customFormat="1" x14ac:dyDescent="0.2">
      <c r="C53" s="35"/>
      <c r="E53" s="35"/>
      <c r="G53" s="35"/>
      <c r="I53" s="35"/>
      <c r="K53" s="35"/>
      <c r="M53" s="35"/>
      <c r="O53" s="35"/>
      <c r="Q53" s="35"/>
      <c r="S53" s="35"/>
      <c r="U53" s="35"/>
      <c r="W53" s="35"/>
      <c r="Y53" s="35"/>
      <c r="AA53" s="35"/>
      <c r="AC53" s="35"/>
      <c r="AE53" s="35"/>
      <c r="AG53" s="35"/>
      <c r="AI53" s="35"/>
      <c r="AK53" s="35"/>
      <c r="AM53" s="35"/>
      <c r="AO53" s="35"/>
      <c r="AQ53" s="35"/>
      <c r="AS53" s="35"/>
      <c r="AU53" s="35"/>
      <c r="AW53" s="35"/>
      <c r="AY53" s="35"/>
      <c r="BA53" s="35"/>
      <c r="BC53" s="35"/>
      <c r="BE53" s="35"/>
      <c r="BG53" s="35"/>
      <c r="BI53" s="35"/>
      <c r="BK53" s="35"/>
      <c r="BM53" s="35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</row>
    <row r="54" spans="3:96" s="40" customFormat="1" x14ac:dyDescent="0.2">
      <c r="C54" s="35"/>
      <c r="E54" s="35"/>
      <c r="G54" s="35"/>
      <c r="I54" s="35"/>
      <c r="K54" s="35"/>
      <c r="M54" s="35"/>
      <c r="O54" s="35"/>
      <c r="Q54" s="35"/>
      <c r="S54" s="35"/>
      <c r="U54" s="35"/>
      <c r="W54" s="35"/>
      <c r="Y54" s="35"/>
      <c r="AA54" s="35"/>
      <c r="AC54" s="35"/>
      <c r="AE54" s="35"/>
      <c r="AG54" s="35"/>
      <c r="AI54" s="35"/>
      <c r="AK54" s="35"/>
      <c r="AM54" s="35"/>
      <c r="AO54" s="35"/>
      <c r="AQ54" s="35"/>
      <c r="AS54" s="35"/>
      <c r="AU54" s="35"/>
      <c r="AW54" s="35"/>
      <c r="AY54" s="35"/>
      <c r="BA54" s="35"/>
      <c r="BC54" s="35"/>
      <c r="BE54" s="35"/>
      <c r="BG54" s="35"/>
      <c r="BI54" s="35"/>
      <c r="BK54" s="35"/>
      <c r="BM54" s="35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</row>
    <row r="70" spans="1:10" x14ac:dyDescent="0.2">
      <c r="A70" s="39"/>
      <c r="B70" s="39"/>
      <c r="C70" s="154"/>
    </row>
    <row r="71" spans="1:10" x14ac:dyDescent="0.2">
      <c r="A71" s="39"/>
      <c r="B71" s="39"/>
      <c r="C71" s="154"/>
    </row>
    <row r="72" spans="1:10" x14ac:dyDescent="0.2">
      <c r="A72" s="39"/>
      <c r="B72" s="39"/>
      <c r="C72" s="154"/>
    </row>
    <row r="73" spans="1:10" x14ac:dyDescent="0.2">
      <c r="A73" s="39"/>
      <c r="B73" s="39"/>
      <c r="C73" s="154"/>
    </row>
    <row r="74" spans="1:10" x14ac:dyDescent="0.2">
      <c r="A74" s="39"/>
      <c r="B74" s="39"/>
      <c r="C74" s="154"/>
    </row>
    <row r="75" spans="1:10" x14ac:dyDescent="0.2">
      <c r="A75" s="39"/>
      <c r="B75" s="39"/>
      <c r="C75" s="154"/>
    </row>
    <row r="80" spans="1:10" x14ac:dyDescent="0.2">
      <c r="D80" s="40"/>
      <c r="F80" s="40"/>
      <c r="H80" s="40"/>
      <c r="J80" s="40"/>
    </row>
    <row r="81" spans="1:35" ht="15" x14ac:dyDescent="0.25">
      <c r="A81"/>
      <c r="D81" s="40"/>
      <c r="F81" s="40"/>
      <c r="H81" s="40"/>
      <c r="J81" s="40"/>
    </row>
    <row r="82" spans="1:35" ht="15" x14ac:dyDescent="0.25">
      <c r="A82"/>
      <c r="D82" s="40"/>
      <c r="F82" s="40"/>
      <c r="H82" s="40"/>
      <c r="J82" s="40"/>
      <c r="L82" s="33"/>
      <c r="M82" s="69"/>
      <c r="N82" s="33"/>
      <c r="O82" s="69"/>
      <c r="P82" s="33"/>
      <c r="Q82" s="69"/>
      <c r="R82" s="33"/>
      <c r="S82" s="69"/>
      <c r="T82" s="33"/>
      <c r="U82" s="69"/>
      <c r="V82" s="33"/>
      <c r="W82" s="69"/>
      <c r="X82" s="33"/>
      <c r="Y82" s="69"/>
      <c r="Z82" s="33"/>
      <c r="AA82" s="69"/>
      <c r="AB82" s="33"/>
      <c r="AC82" s="69"/>
      <c r="AD82" s="33"/>
      <c r="AE82" s="69"/>
      <c r="AF82" s="33"/>
      <c r="AG82" s="69"/>
      <c r="AH82" s="33"/>
      <c r="AI82" s="69"/>
    </row>
    <row r="83" spans="1:35" ht="15" x14ac:dyDescent="0.25">
      <c r="A83"/>
      <c r="D83" s="40"/>
      <c r="F83" s="40"/>
      <c r="H83" s="40"/>
      <c r="J83" s="40"/>
      <c r="L83" s="33"/>
      <c r="M83" s="69"/>
      <c r="N83" s="33"/>
      <c r="O83" s="69"/>
      <c r="P83" s="33"/>
      <c r="Q83" s="69"/>
      <c r="R83" s="33"/>
      <c r="S83" s="69"/>
      <c r="T83" s="33"/>
      <c r="U83" s="69"/>
      <c r="V83" s="33"/>
      <c r="W83" s="69"/>
      <c r="X83" s="33"/>
      <c r="Y83" s="69"/>
      <c r="Z83" s="33"/>
      <c r="AA83" s="69"/>
      <c r="AB83" s="33"/>
      <c r="AC83" s="69"/>
      <c r="AD83" s="33"/>
      <c r="AE83" s="69"/>
      <c r="AF83" s="33"/>
      <c r="AG83" s="69"/>
      <c r="AH83" s="33"/>
      <c r="AI83" s="69"/>
    </row>
    <row r="84" spans="1:35" ht="15" x14ac:dyDescent="0.25">
      <c r="A84"/>
      <c r="D84" s="40"/>
      <c r="F84" s="40"/>
      <c r="H84" s="40"/>
      <c r="J84" s="40"/>
      <c r="L84" s="33"/>
      <c r="M84" s="69"/>
      <c r="N84" s="33"/>
      <c r="O84" s="69"/>
      <c r="P84" s="33"/>
      <c r="Q84" s="69"/>
      <c r="R84" s="33"/>
      <c r="S84" s="69"/>
      <c r="T84" s="33"/>
      <c r="U84" s="69"/>
      <c r="V84" s="33"/>
      <c r="W84" s="69"/>
      <c r="X84" s="33"/>
      <c r="Y84" s="69"/>
      <c r="Z84" s="33"/>
      <c r="AA84" s="69"/>
      <c r="AB84" s="33"/>
      <c r="AC84" s="69"/>
      <c r="AD84" s="33"/>
      <c r="AE84" s="69"/>
      <c r="AF84" s="33"/>
      <c r="AG84" s="69"/>
      <c r="AH84" s="33"/>
      <c r="AI84" s="69"/>
    </row>
    <row r="85" spans="1:35" ht="15" x14ac:dyDescent="0.25">
      <c r="A85"/>
      <c r="D85" s="40"/>
      <c r="F85" s="40"/>
      <c r="H85" s="40"/>
      <c r="J85" s="40"/>
      <c r="L85" s="33"/>
      <c r="M85" s="69"/>
      <c r="N85" s="33"/>
      <c r="O85" s="69"/>
      <c r="P85" s="33"/>
      <c r="Q85" s="69"/>
      <c r="R85" s="33"/>
      <c r="S85" s="69"/>
      <c r="T85" s="33"/>
      <c r="U85" s="69"/>
      <c r="V85" s="33"/>
      <c r="W85" s="69"/>
      <c r="X85" s="33"/>
      <c r="Y85" s="69"/>
      <c r="Z85" s="33"/>
      <c r="AA85" s="69"/>
      <c r="AB85" s="33"/>
      <c r="AC85" s="69"/>
      <c r="AD85" s="33"/>
      <c r="AE85" s="69"/>
      <c r="AF85" s="33"/>
      <c r="AG85" s="69"/>
      <c r="AH85" s="33"/>
      <c r="AI85" s="69"/>
    </row>
    <row r="86" spans="1:35" x14ac:dyDescent="0.2">
      <c r="F86" s="33"/>
      <c r="G86" s="69"/>
      <c r="H86" s="33"/>
      <c r="I86" s="69"/>
      <c r="J86" s="33"/>
      <c r="K86" s="69"/>
      <c r="L86" s="33"/>
      <c r="M86" s="69"/>
      <c r="N86" s="33"/>
      <c r="O86" s="69"/>
      <c r="P86" s="33"/>
      <c r="Q86" s="69"/>
      <c r="R86" s="33"/>
      <c r="S86" s="69"/>
      <c r="T86" s="33"/>
      <c r="U86" s="69"/>
      <c r="V86" s="33"/>
      <c r="W86" s="69"/>
      <c r="X86" s="33"/>
      <c r="Y86" s="69"/>
      <c r="Z86" s="33"/>
      <c r="AA86" s="69"/>
      <c r="AB86" s="33"/>
      <c r="AC86" s="69"/>
      <c r="AD86" s="33"/>
      <c r="AE86" s="69"/>
      <c r="AF86" s="33"/>
      <c r="AG86" s="69"/>
      <c r="AH86" s="33"/>
      <c r="AI86" s="69"/>
    </row>
    <row r="90" spans="1:35" x14ac:dyDescent="0.2">
      <c r="A90" s="41"/>
      <c r="B90" s="41"/>
      <c r="C90" s="155"/>
      <c r="D90" s="40"/>
      <c r="F90" s="40"/>
      <c r="H90" s="40"/>
      <c r="J90" s="40"/>
    </row>
    <row r="91" spans="1:35" x14ac:dyDescent="0.2">
      <c r="A91" s="41"/>
      <c r="B91" s="41"/>
      <c r="C91" s="155"/>
      <c r="D91" s="40"/>
      <c r="F91" s="40"/>
      <c r="H91" s="40"/>
      <c r="J91" s="40"/>
    </row>
    <row r="92" spans="1:35" x14ac:dyDescent="0.2">
      <c r="A92" s="41"/>
      <c r="B92" s="41"/>
      <c r="C92" s="155"/>
      <c r="D92" s="40"/>
      <c r="F92" s="40"/>
      <c r="H92" s="40"/>
      <c r="J92" s="40"/>
    </row>
    <row r="93" spans="1:35" x14ac:dyDescent="0.2">
      <c r="A93" s="41"/>
      <c r="B93" s="41"/>
      <c r="C93" s="155"/>
      <c r="D93" s="40"/>
      <c r="F93" s="40"/>
      <c r="H93" s="40"/>
      <c r="J93" s="40"/>
    </row>
    <row r="94" spans="1:35" x14ac:dyDescent="0.2">
      <c r="A94" s="41"/>
      <c r="B94" s="41"/>
      <c r="C94" s="155"/>
      <c r="D94" s="40"/>
      <c r="F94" s="40"/>
      <c r="H94" s="40"/>
      <c r="J94" s="40"/>
    </row>
    <row r="95" spans="1:35" x14ac:dyDescent="0.2">
      <c r="A95" s="41"/>
      <c r="B95" s="41"/>
      <c r="C95" s="155"/>
      <c r="D95" s="40"/>
      <c r="F95" s="40"/>
      <c r="H95" s="40"/>
      <c r="J95" s="40"/>
    </row>
    <row r="99" spans="1:10" x14ac:dyDescent="0.2">
      <c r="D99" s="40"/>
      <c r="F99" s="40"/>
      <c r="H99" s="40"/>
      <c r="J99" s="40"/>
    </row>
    <row r="100" spans="1:10" x14ac:dyDescent="0.2">
      <c r="A100" s="41"/>
      <c r="D100" s="40"/>
      <c r="F100" s="40"/>
      <c r="H100" s="40"/>
      <c r="J100" s="40"/>
    </row>
    <row r="101" spans="1:10" x14ac:dyDescent="0.2">
      <c r="A101" s="41"/>
      <c r="D101" s="40"/>
      <c r="F101" s="40"/>
      <c r="H101" s="40"/>
      <c r="J101" s="40"/>
    </row>
    <row r="102" spans="1:10" x14ac:dyDescent="0.2">
      <c r="A102" s="41"/>
      <c r="D102" s="40"/>
      <c r="F102" s="40"/>
      <c r="H102" s="40"/>
      <c r="J102" s="40"/>
    </row>
    <row r="103" spans="1:10" x14ac:dyDescent="0.2">
      <c r="A103" s="41"/>
      <c r="D103" s="40"/>
      <c r="F103" s="40"/>
      <c r="H103" s="40"/>
      <c r="J103" s="40"/>
    </row>
    <row r="104" spans="1:10" x14ac:dyDescent="0.2">
      <c r="A104" s="41"/>
      <c r="D104" s="40"/>
      <c r="F104" s="40"/>
      <c r="H104" s="40"/>
      <c r="J104" s="40"/>
    </row>
    <row r="117" spans="1:3" x14ac:dyDescent="0.2">
      <c r="A117" s="42"/>
      <c r="B117" s="42"/>
      <c r="C117" s="156"/>
    </row>
    <row r="118" spans="1:3" x14ac:dyDescent="0.2">
      <c r="A118" s="42"/>
      <c r="B118" s="42"/>
      <c r="C118" s="156"/>
    </row>
    <row r="119" spans="1:3" x14ac:dyDescent="0.2">
      <c r="A119" s="42"/>
      <c r="B119" s="42"/>
      <c r="C119" s="156"/>
    </row>
    <row r="120" spans="1:3" x14ac:dyDescent="0.2">
      <c r="A120" s="42"/>
      <c r="B120" s="42"/>
      <c r="C120" s="156"/>
    </row>
    <row r="121" spans="1:3" x14ac:dyDescent="0.2">
      <c r="A121" s="42"/>
      <c r="B121" s="42"/>
      <c r="C121" s="156"/>
    </row>
    <row r="122" spans="1:3" x14ac:dyDescent="0.2">
      <c r="A122" s="42"/>
      <c r="B122" s="42"/>
      <c r="C122" s="156"/>
    </row>
  </sheetData>
  <mergeCells count="8">
    <mergeCell ref="AP1:AW1"/>
    <mergeCell ref="AX1:BE1"/>
    <mergeCell ref="BF1:BM1"/>
    <mergeCell ref="B1:I1"/>
    <mergeCell ref="J1:Q1"/>
    <mergeCell ref="R1:Y1"/>
    <mergeCell ref="Z1:AG1"/>
    <mergeCell ref="AH1:AO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I111"/>
  <sheetViews>
    <sheetView zoomScaleNormal="100" workbookViewId="0">
      <selection activeCell="G29" sqref="G29"/>
    </sheetView>
  </sheetViews>
  <sheetFormatPr defaultRowHeight="12" x14ac:dyDescent="0.2"/>
  <cols>
    <col min="1" max="1" width="20.42578125" style="30" bestFit="1" customWidth="1"/>
    <col min="2" max="2" width="21.85546875" style="30" bestFit="1" customWidth="1"/>
    <col min="3" max="3" width="12" style="30" bestFit="1" customWidth="1"/>
    <col min="4" max="4" width="13.42578125" style="30" bestFit="1" customWidth="1"/>
    <col min="5" max="5" width="32.140625" style="30" bestFit="1" customWidth="1"/>
    <col min="6" max="7" width="33.42578125" style="30" bestFit="1" customWidth="1"/>
    <col min="8" max="8" width="24.140625" style="30" bestFit="1" customWidth="1"/>
    <col min="9" max="9" width="16.5703125" style="30" bestFit="1" customWidth="1"/>
    <col min="10" max="10" width="18" style="30" bestFit="1" customWidth="1"/>
    <col min="11" max="11" width="18.28515625" style="30" bestFit="1" customWidth="1"/>
    <col min="12" max="12" width="21.85546875" style="30" bestFit="1" customWidth="1"/>
    <col min="13" max="13" width="23.140625" style="30" bestFit="1" customWidth="1"/>
    <col min="14" max="14" width="33.28515625" style="30" bestFit="1" customWidth="1"/>
    <col min="15" max="15" width="34.7109375" style="30" bestFit="1" customWidth="1"/>
    <col min="16" max="16" width="33.28515625" style="30" bestFit="1" customWidth="1"/>
    <col min="17" max="17" width="34.7109375" style="30" bestFit="1" customWidth="1"/>
    <col min="18" max="18" width="18.7109375" style="30" bestFit="1" customWidth="1"/>
    <col min="19" max="19" width="12" style="30" bestFit="1" customWidth="1"/>
    <col min="20" max="20" width="25.7109375" style="30" bestFit="1" customWidth="1"/>
    <col min="21" max="21" width="17.85546875" style="30" bestFit="1" customWidth="1"/>
    <col min="22" max="22" width="12" style="30" bestFit="1" customWidth="1"/>
    <col min="23" max="23" width="24.7109375" style="30" bestFit="1" customWidth="1"/>
    <col min="24" max="24" width="19.140625" style="30" bestFit="1" customWidth="1"/>
    <col min="25" max="25" width="12" style="30" bestFit="1" customWidth="1"/>
    <col min="26" max="26" width="26.140625" style="30" bestFit="1" customWidth="1"/>
    <col min="27" max="27" width="26.85546875" style="30" bestFit="1" customWidth="1"/>
    <col min="28" max="28" width="12" style="30" bestFit="1" customWidth="1"/>
    <col min="29" max="29" width="24.7109375" style="30" bestFit="1" customWidth="1"/>
    <col min="30" max="30" width="19.140625" style="30" bestFit="1" customWidth="1"/>
    <col min="31" max="31" width="12" style="30" bestFit="1" customWidth="1"/>
    <col min="32" max="32" width="26.140625" style="30" bestFit="1" customWidth="1"/>
    <col min="33" max="33" width="19.140625" style="30" bestFit="1" customWidth="1"/>
    <col min="34" max="34" width="12" style="30" bestFit="1" customWidth="1"/>
    <col min="35" max="35" width="26.140625" style="30" bestFit="1" customWidth="1"/>
    <col min="36" max="36" width="19.140625" style="30" bestFit="1" customWidth="1"/>
    <col min="37" max="37" width="12" style="30" bestFit="1" customWidth="1"/>
    <col min="38" max="38" width="30.85546875" style="30" bestFit="1" customWidth="1"/>
    <col min="39" max="41" width="30.85546875" style="30" customWidth="1"/>
    <col min="42" max="42" width="19.5703125" style="30" bestFit="1" customWidth="1"/>
    <col min="43" max="43" width="12" style="30" bestFit="1" customWidth="1"/>
    <col min="44" max="44" width="31.28515625" style="30" bestFit="1" customWidth="1"/>
    <col min="45" max="45" width="19.5703125" style="30" bestFit="1" customWidth="1"/>
    <col min="46" max="46" width="12" style="30" bestFit="1" customWidth="1"/>
    <col min="47" max="47" width="31.28515625" style="30" bestFit="1" customWidth="1"/>
    <col min="48" max="48" width="19.5703125" style="30" bestFit="1" customWidth="1"/>
    <col min="49" max="49" width="12" style="30" bestFit="1" customWidth="1"/>
    <col min="50" max="50" width="31.28515625" style="30" bestFit="1" customWidth="1"/>
    <col min="51" max="51" width="20.42578125" style="30" bestFit="1" customWidth="1"/>
    <col min="52" max="52" width="12" style="30" bestFit="1" customWidth="1"/>
    <col min="53" max="53" width="32.140625" style="30" bestFit="1" customWidth="1"/>
    <col min="54" max="16384" width="9.140625" style="30"/>
  </cols>
  <sheetData>
    <row r="2" spans="1:35" x14ac:dyDescent="0.2">
      <c r="AA2" s="30" t="s">
        <v>201</v>
      </c>
    </row>
    <row r="3" spans="1:35" x14ac:dyDescent="0.2">
      <c r="AA3" s="30">
        <v>24.603999999999999</v>
      </c>
    </row>
    <row r="5" spans="1:35" ht="12.75" thickBot="1" x14ac:dyDescent="0.25"/>
    <row r="6" spans="1:35" ht="12.75" thickBot="1" x14ac:dyDescent="0.25">
      <c r="R6" s="297" t="s">
        <v>288</v>
      </c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9"/>
    </row>
    <row r="7" spans="1:35" x14ac:dyDescent="0.2">
      <c r="A7" s="59" t="s">
        <v>189</v>
      </c>
      <c r="B7" s="60" t="s">
        <v>200</v>
      </c>
      <c r="C7" s="60" t="s">
        <v>199</v>
      </c>
      <c r="D7" s="60" t="s">
        <v>311</v>
      </c>
      <c r="E7" s="60" t="s">
        <v>202</v>
      </c>
      <c r="F7" s="60" t="s">
        <v>312</v>
      </c>
      <c r="G7" s="60" t="s">
        <v>203</v>
      </c>
      <c r="H7" s="61" t="s">
        <v>313</v>
      </c>
      <c r="I7" s="296" t="s">
        <v>287</v>
      </c>
      <c r="J7" s="59" t="s">
        <v>204</v>
      </c>
      <c r="K7" s="60" t="s">
        <v>307</v>
      </c>
      <c r="L7" s="60" t="s">
        <v>206</v>
      </c>
      <c r="M7" s="60" t="s">
        <v>308</v>
      </c>
      <c r="N7" s="60" t="s">
        <v>205</v>
      </c>
      <c r="O7" s="60" t="s">
        <v>309</v>
      </c>
      <c r="P7" s="60" t="s">
        <v>207</v>
      </c>
      <c r="Q7" s="61" t="s">
        <v>310</v>
      </c>
      <c r="R7" s="60" t="s">
        <v>214</v>
      </c>
      <c r="S7" s="60" t="s">
        <v>225</v>
      </c>
      <c r="T7" s="61" t="s">
        <v>208</v>
      </c>
      <c r="U7" s="59" t="s">
        <v>215</v>
      </c>
      <c r="V7" s="60" t="s">
        <v>225</v>
      </c>
      <c r="W7" s="61" t="s">
        <v>209</v>
      </c>
      <c r="X7" s="59" t="s">
        <v>216</v>
      </c>
      <c r="Y7" s="60" t="s">
        <v>225</v>
      </c>
      <c r="Z7" s="61" t="s">
        <v>210</v>
      </c>
      <c r="AA7" s="59" t="s">
        <v>217</v>
      </c>
      <c r="AB7" s="60" t="s">
        <v>225</v>
      </c>
      <c r="AC7" s="61" t="s">
        <v>211</v>
      </c>
      <c r="AD7" s="59" t="s">
        <v>218</v>
      </c>
      <c r="AE7" s="60" t="s">
        <v>225</v>
      </c>
      <c r="AF7" s="61" t="s">
        <v>212</v>
      </c>
      <c r="AG7" s="59" t="s">
        <v>219</v>
      </c>
      <c r="AH7" s="60" t="s">
        <v>225</v>
      </c>
      <c r="AI7" s="61" t="s">
        <v>213</v>
      </c>
    </row>
    <row r="8" spans="1:35" x14ac:dyDescent="0.2">
      <c r="A8" s="62" t="s">
        <v>190</v>
      </c>
      <c r="B8" s="63">
        <v>1000</v>
      </c>
      <c r="C8" s="63">
        <v>2.0084</v>
      </c>
      <c r="D8" s="63">
        <v>1E-4</v>
      </c>
      <c r="E8" s="63">
        <f>(B8*C8)/$AA$3</f>
        <v>81.629003414079008</v>
      </c>
      <c r="F8" s="63">
        <f>E8*SQRT((D8/C8)^2)</f>
        <v>4.0643797756462364E-3</v>
      </c>
      <c r="G8" s="63">
        <v>5.7319000000000004</v>
      </c>
      <c r="H8" s="64">
        <v>1E-4</v>
      </c>
      <c r="I8" s="296"/>
      <c r="J8" s="62">
        <v>5.0876000000000001</v>
      </c>
      <c r="K8" s="63">
        <v>1E-4</v>
      </c>
      <c r="L8" s="63">
        <f>(E8*G8)/J8</f>
        <v>91.966602065641851</v>
      </c>
      <c r="M8" s="63">
        <f>L8*SQRT(((F8/E8)^2)+((H8/G8)^2)+((K8/J8)^2))</f>
        <v>5.1778472280498075E-3</v>
      </c>
      <c r="N8" s="63">
        <v>20.0885</v>
      </c>
      <c r="O8" s="63">
        <v>1E-4</v>
      </c>
      <c r="P8" s="63">
        <f t="shared" ref="P8:P16" si="0">(L8*J8)/N8</f>
        <v>23.291399789389924</v>
      </c>
      <c r="Q8" s="64">
        <f>P8*SQRT(((M8/L8)^2)+((K8/J8)^2)+((O8/N8)^2))</f>
        <v>1.3937855192614002E-3</v>
      </c>
      <c r="R8" s="63">
        <v>8.1588999999999992</v>
      </c>
      <c r="S8" s="63">
        <v>20.327100000000002</v>
      </c>
      <c r="T8" s="64">
        <f t="shared" ref="T8:T16" si="1">(R8*P8)/S8</f>
        <v>9.3487119038944773</v>
      </c>
      <c r="U8" s="62">
        <v>10.1333</v>
      </c>
      <c r="V8" s="63">
        <v>20.256399999999999</v>
      </c>
      <c r="W8" s="64">
        <f>(U8*T8)/V8</f>
        <v>4.6767096984525338</v>
      </c>
      <c r="X8" s="62">
        <v>10.120100000000001</v>
      </c>
      <c r="Y8" s="63">
        <v>20.2148</v>
      </c>
      <c r="Z8" s="64">
        <f>(X8*W8)/Y8</f>
        <v>2.3412930041014253</v>
      </c>
      <c r="AA8" s="62">
        <v>8.0966000000000005</v>
      </c>
      <c r="AB8" s="63">
        <v>20.228200000000001</v>
      </c>
      <c r="AC8" s="64">
        <f>(AA8*Z8)/AB8</f>
        <v>0.93713295977929822</v>
      </c>
      <c r="AD8" s="62">
        <v>10.1145</v>
      </c>
      <c r="AE8" s="63">
        <v>20.226199999999999</v>
      </c>
      <c r="AF8" s="64">
        <f>(AD8*AC8)/AE8</f>
        <v>0.46863134556603375</v>
      </c>
      <c r="AG8" s="62">
        <v>4.0194999999999999</v>
      </c>
      <c r="AH8" s="63">
        <v>20.175000000000001</v>
      </c>
      <c r="AI8" s="64">
        <f>(AG8*AF8)/AH8</f>
        <v>9.3366230161222918E-2</v>
      </c>
    </row>
    <row r="9" spans="1:35" s="34" customFormat="1" x14ac:dyDescent="0.2">
      <c r="A9" s="65" t="s">
        <v>191</v>
      </c>
      <c r="B9" s="66">
        <v>1000</v>
      </c>
      <c r="C9" s="66">
        <v>2.0057</v>
      </c>
      <c r="D9" s="66">
        <v>1E-4</v>
      </c>
      <c r="E9" s="66">
        <f t="shared" ref="E9:E16" si="2">(B9*C9)/$AA$3</f>
        <v>81.51926516013657</v>
      </c>
      <c r="F9" s="66">
        <f t="shared" ref="F9:F16" si="3">E9*SQRT((D9/C9)^2)</f>
        <v>4.0643797756462373E-3</v>
      </c>
      <c r="G9" s="66">
        <v>5.7319000000000004</v>
      </c>
      <c r="H9" s="67">
        <v>1E-4</v>
      </c>
      <c r="I9" s="296"/>
      <c r="J9" s="65">
        <v>5.0876000000000001</v>
      </c>
      <c r="K9" s="66">
        <v>1E-4</v>
      </c>
      <c r="L9" s="66">
        <f t="shared" ref="L9:L16" si="4">(E9*G9)/J9</f>
        <v>91.842966422554213</v>
      </c>
      <c r="M9" s="66">
        <f t="shared" ref="M9:M16" si="5">L9*SQRT(((F9/E9)^2)+((H9/G9)^2)+((K9/J9)^2))</f>
        <v>5.1763312434597482E-3</v>
      </c>
      <c r="N9" s="66">
        <v>20.0885</v>
      </c>
      <c r="O9" s="66">
        <v>1E-4</v>
      </c>
      <c r="P9" s="66">
        <f t="shared" si="0"/>
        <v>23.260087909569496</v>
      </c>
      <c r="Q9" s="67">
        <f t="shared" ref="Q9:Q16" si="6">P9*SQRT(((M9/L9)^2)+((K9/J9)^2)+((O9/N9)^2))</f>
        <v>1.3932092511605748E-3</v>
      </c>
      <c r="R9" s="66">
        <v>8.1588999999999992</v>
      </c>
      <c r="S9" s="66">
        <v>20.327100000000002</v>
      </c>
      <c r="T9" s="67">
        <f t="shared" si="1"/>
        <v>9.3361439283216257</v>
      </c>
      <c r="U9" s="65">
        <v>10.1333</v>
      </c>
      <c r="V9" s="66">
        <v>20.256399999999999</v>
      </c>
      <c r="W9" s="67">
        <f t="shared" ref="W9:W16" si="7">(U9*T9)/V9</f>
        <v>4.6704225463982514</v>
      </c>
      <c r="X9" s="65">
        <v>10.120100000000001</v>
      </c>
      <c r="Y9" s="66">
        <v>20.2148</v>
      </c>
      <c r="Z9" s="67">
        <f t="shared" ref="Z9:Z16" si="8">(X9*W9)/Y9</f>
        <v>2.3381454781548641</v>
      </c>
      <c r="AA9" s="65">
        <v>8.0966000000000005</v>
      </c>
      <c r="AB9" s="66">
        <v>20.228200000000001</v>
      </c>
      <c r="AC9" s="67">
        <f t="shared" ref="AC9:AC16" si="9">(AA9*Z9)/AB9</f>
        <v>0.93587312160393277</v>
      </c>
      <c r="AD9" s="65">
        <v>10.1145</v>
      </c>
      <c r="AE9" s="66">
        <v>20.226199999999999</v>
      </c>
      <c r="AF9" s="67">
        <f t="shared" ref="AF9:AF16" si="10">(AD9*AC9)/AE9</f>
        <v>0.46800133927593801</v>
      </c>
      <c r="AG9" s="65">
        <v>4.0194999999999999</v>
      </c>
      <c r="AH9" s="66">
        <v>20.175000000000001</v>
      </c>
      <c r="AI9" s="67">
        <f t="shared" ref="AI9:AI16" si="11">(AG9*AF9)/AH9</f>
        <v>9.3240712922906213E-2</v>
      </c>
    </row>
    <row r="10" spans="1:35" x14ac:dyDescent="0.2">
      <c r="A10" s="62" t="s">
        <v>192</v>
      </c>
      <c r="B10" s="63">
        <v>10000</v>
      </c>
      <c r="C10" s="63">
        <v>0.20480000000000001</v>
      </c>
      <c r="D10" s="63">
        <v>1E-4</v>
      </c>
      <c r="E10" s="63">
        <f t="shared" si="2"/>
        <v>83.238497805234928</v>
      </c>
      <c r="F10" s="63">
        <f t="shared" si="3"/>
        <v>4.0643797756462367E-2</v>
      </c>
      <c r="G10" s="63">
        <v>5.7319000000000004</v>
      </c>
      <c r="H10" s="64">
        <v>1E-4</v>
      </c>
      <c r="I10" s="296"/>
      <c r="J10" s="62">
        <v>5.0876000000000001</v>
      </c>
      <c r="K10" s="63">
        <v>1E-4</v>
      </c>
      <c r="L10" s="63">
        <f t="shared" si="4"/>
        <v>93.779924830927385</v>
      </c>
      <c r="M10" s="63">
        <f t="shared" si="5"/>
        <v>4.5857260715962307E-2</v>
      </c>
      <c r="N10" s="63">
        <v>20.0885</v>
      </c>
      <c r="O10" s="63">
        <v>1E-4</v>
      </c>
      <c r="P10" s="63">
        <f t="shared" si="0"/>
        <v>23.750640693422913</v>
      </c>
      <c r="Q10" s="64">
        <f t="shared" si="6"/>
        <v>1.1623759077092718E-2</v>
      </c>
      <c r="R10" s="63">
        <v>8.1588999999999992</v>
      </c>
      <c r="S10" s="63">
        <v>20.327100000000002</v>
      </c>
      <c r="T10" s="64">
        <f t="shared" si="1"/>
        <v>9.5330422122963032</v>
      </c>
      <c r="U10" s="62">
        <v>10.1333</v>
      </c>
      <c r="V10" s="63">
        <v>20.256399999999999</v>
      </c>
      <c r="W10" s="64">
        <f t="shared" si="7"/>
        <v>4.7689212619153514</v>
      </c>
      <c r="X10" s="62">
        <v>10.120100000000001</v>
      </c>
      <c r="Y10" s="63">
        <v>20.2148</v>
      </c>
      <c r="Z10" s="64">
        <f t="shared" si="8"/>
        <v>2.3874567179843256</v>
      </c>
      <c r="AA10" s="62">
        <v>8.0966000000000005</v>
      </c>
      <c r="AB10" s="63">
        <v>20.228200000000001</v>
      </c>
      <c r="AC10" s="64">
        <f t="shared" si="9"/>
        <v>0.9556105863513259</v>
      </c>
      <c r="AD10" s="62">
        <v>10.1145</v>
      </c>
      <c r="AE10" s="63">
        <v>20.226199999999999</v>
      </c>
      <c r="AF10" s="64">
        <f t="shared" si="10"/>
        <v>0.47787143782077141</v>
      </c>
      <c r="AG10" s="62">
        <v>4.0194999999999999</v>
      </c>
      <c r="AH10" s="63">
        <v>20.175000000000001</v>
      </c>
      <c r="AI10" s="64">
        <f t="shared" si="11"/>
        <v>9.5207149656534845E-2</v>
      </c>
    </row>
    <row r="11" spans="1:35" s="35" customFormat="1" x14ac:dyDescent="0.2">
      <c r="A11" s="68" t="s">
        <v>193</v>
      </c>
      <c r="B11" s="69">
        <v>1000</v>
      </c>
      <c r="C11" s="69">
        <v>0.20200000000000001</v>
      </c>
      <c r="D11" s="69">
        <v>1E-4</v>
      </c>
      <c r="E11" s="69">
        <f t="shared" si="2"/>
        <v>8.2100471468053975</v>
      </c>
      <c r="F11" s="69">
        <f t="shared" si="3"/>
        <v>4.0643797756462364E-3</v>
      </c>
      <c r="G11" s="69">
        <v>5.7319000000000004</v>
      </c>
      <c r="H11" s="70">
        <v>1E-4</v>
      </c>
      <c r="I11" s="296"/>
      <c r="J11" s="68">
        <v>5.0876000000000001</v>
      </c>
      <c r="K11" s="69">
        <v>1E-4</v>
      </c>
      <c r="L11" s="69">
        <f t="shared" si="4"/>
        <v>9.2497777421129541</v>
      </c>
      <c r="M11" s="69">
        <f t="shared" si="5"/>
        <v>4.5855461978124247E-3</v>
      </c>
      <c r="N11" s="69">
        <v>20.0885</v>
      </c>
      <c r="O11" s="69">
        <v>1E-4</v>
      </c>
      <c r="P11" s="69">
        <f t="shared" si="0"/>
        <v>2.3425924902692521</v>
      </c>
      <c r="Q11" s="70">
        <f t="shared" si="6"/>
        <v>1.1623032996670858E-3</v>
      </c>
      <c r="R11" s="69">
        <v>8.1588999999999992</v>
      </c>
      <c r="S11" s="69">
        <v>20.327100000000002</v>
      </c>
      <c r="T11" s="70">
        <f t="shared" si="1"/>
        <v>0.94027076508000629</v>
      </c>
      <c r="U11" s="68">
        <v>10.1333</v>
      </c>
      <c r="V11" s="69">
        <v>20.256399999999999</v>
      </c>
      <c r="W11" s="70">
        <f t="shared" si="7"/>
        <v>0.47037211665376022</v>
      </c>
      <c r="X11" s="68">
        <v>10.120100000000001</v>
      </c>
      <c r="Y11" s="69">
        <v>20.2148</v>
      </c>
      <c r="Z11" s="70">
        <f t="shared" si="8"/>
        <v>0.23548157081681337</v>
      </c>
      <c r="AA11" s="68">
        <v>8.0966000000000005</v>
      </c>
      <c r="AB11" s="69">
        <v>20.228200000000001</v>
      </c>
      <c r="AC11" s="70">
        <f t="shared" si="9"/>
        <v>9.4254559786605394E-2</v>
      </c>
      <c r="AD11" s="68">
        <v>10.1145</v>
      </c>
      <c r="AE11" s="69">
        <v>20.226199999999999</v>
      </c>
      <c r="AF11" s="70">
        <f t="shared" si="10"/>
        <v>4.7133803925681561E-2</v>
      </c>
      <c r="AG11" s="68">
        <v>4.0194999999999999</v>
      </c>
      <c r="AH11" s="69">
        <v>20.175000000000001</v>
      </c>
      <c r="AI11" s="70">
        <f t="shared" si="11"/>
        <v>9.3905489407324419E-3</v>
      </c>
    </row>
    <row r="12" spans="1:35" x14ac:dyDescent="0.2">
      <c r="A12" s="62" t="s">
        <v>194</v>
      </c>
      <c r="B12" s="63">
        <v>1000</v>
      </c>
      <c r="C12" s="63">
        <v>0.2059</v>
      </c>
      <c r="D12" s="63">
        <v>1E-4</v>
      </c>
      <c r="E12" s="63">
        <f t="shared" si="2"/>
        <v>8.368557958055602</v>
      </c>
      <c r="F12" s="63">
        <f t="shared" si="3"/>
        <v>4.0643797756462373E-3</v>
      </c>
      <c r="G12" s="63">
        <v>5.7319000000000004</v>
      </c>
      <c r="H12" s="64">
        <v>1E-4</v>
      </c>
      <c r="I12" s="296"/>
      <c r="J12" s="62">
        <v>5.0876000000000001</v>
      </c>
      <c r="K12" s="63">
        <v>1E-4</v>
      </c>
      <c r="L12" s="63">
        <f t="shared" si="4"/>
        <v>9.4283625599062244</v>
      </c>
      <c r="M12" s="63">
        <f t="shared" si="5"/>
        <v>4.585797411806849E-3</v>
      </c>
      <c r="N12" s="63">
        <v>20.0885</v>
      </c>
      <c r="O12" s="63">
        <v>1E-4</v>
      </c>
      <c r="P12" s="63">
        <f t="shared" si="0"/>
        <v>2.387820761120985</v>
      </c>
      <c r="Q12" s="64">
        <f t="shared" si="6"/>
        <v>1.1624047045069423E-3</v>
      </c>
      <c r="R12" s="63">
        <v>8.1588999999999992</v>
      </c>
      <c r="S12" s="63">
        <v>20.327100000000002</v>
      </c>
      <c r="T12" s="64">
        <f t="shared" si="1"/>
        <v>0.95842450757412523</v>
      </c>
      <c r="U12" s="62">
        <v>10.1333</v>
      </c>
      <c r="V12" s="63">
        <v>20.256399999999999</v>
      </c>
      <c r="W12" s="64">
        <f t="shared" si="7"/>
        <v>0.4794535585099467</v>
      </c>
      <c r="X12" s="62">
        <v>10.120100000000001</v>
      </c>
      <c r="Y12" s="63">
        <v>20.2148</v>
      </c>
      <c r="Z12" s="64">
        <f t="shared" si="8"/>
        <v>0.2400279971840687</v>
      </c>
      <c r="AA12" s="62">
        <v>8.0966000000000005</v>
      </c>
      <c r="AB12" s="63">
        <v>20.228200000000001</v>
      </c>
      <c r="AC12" s="64">
        <f t="shared" si="9"/>
        <v>9.6074326039911145E-2</v>
      </c>
      <c r="AD12" s="62">
        <v>10.1145</v>
      </c>
      <c r="AE12" s="63">
        <v>20.226199999999999</v>
      </c>
      <c r="AF12" s="64">
        <f t="shared" si="10"/>
        <v>4.8043813011375405E-2</v>
      </c>
      <c r="AG12" s="62">
        <v>4.0194999999999999</v>
      </c>
      <c r="AH12" s="63">
        <v>20.175000000000001</v>
      </c>
      <c r="AI12" s="64">
        <f t="shared" si="11"/>
        <v>9.5718516183010381E-3</v>
      </c>
    </row>
    <row r="13" spans="1:35" s="36" customFormat="1" x14ac:dyDescent="0.2">
      <c r="A13" s="71" t="s">
        <v>195</v>
      </c>
      <c r="B13" s="72">
        <v>1000</v>
      </c>
      <c r="C13" s="72">
        <v>0.19550000000000001</v>
      </c>
      <c r="D13" s="72">
        <v>1E-4</v>
      </c>
      <c r="E13" s="72">
        <f t="shared" si="2"/>
        <v>7.9458624613883924</v>
      </c>
      <c r="F13" s="72">
        <f t="shared" si="3"/>
        <v>4.0643797756462364E-3</v>
      </c>
      <c r="G13" s="72">
        <v>5.7319000000000004</v>
      </c>
      <c r="H13" s="73">
        <v>1E-4</v>
      </c>
      <c r="I13" s="296"/>
      <c r="J13" s="71">
        <v>5.0876000000000001</v>
      </c>
      <c r="K13" s="72">
        <v>1E-4</v>
      </c>
      <c r="L13" s="72">
        <f t="shared" si="4"/>
        <v>8.9521363791241715</v>
      </c>
      <c r="M13" s="72">
        <f t="shared" si="5"/>
        <v>4.5851381535969285E-3</v>
      </c>
      <c r="N13" s="72">
        <v>20.0885</v>
      </c>
      <c r="O13" s="72">
        <v>1E-4</v>
      </c>
      <c r="P13" s="72">
        <f t="shared" si="0"/>
        <v>2.267212038849697</v>
      </c>
      <c r="Q13" s="73">
        <f t="shared" si="6"/>
        <v>1.1621385818493708E-3</v>
      </c>
      <c r="R13" s="72">
        <v>8.1588999999999992</v>
      </c>
      <c r="S13" s="72">
        <v>20.327100000000002</v>
      </c>
      <c r="T13" s="73">
        <f t="shared" si="1"/>
        <v>0.91001452758980816</v>
      </c>
      <c r="U13" s="71">
        <v>10.1333</v>
      </c>
      <c r="V13" s="72">
        <v>20.256399999999999</v>
      </c>
      <c r="W13" s="73">
        <f t="shared" si="7"/>
        <v>0.45523638022678287</v>
      </c>
      <c r="X13" s="71">
        <v>10.120100000000001</v>
      </c>
      <c r="Y13" s="72">
        <v>20.2148</v>
      </c>
      <c r="Z13" s="73">
        <f t="shared" si="8"/>
        <v>0.22790419353805458</v>
      </c>
      <c r="AA13" s="71">
        <v>8.0966000000000005</v>
      </c>
      <c r="AB13" s="72">
        <v>20.228200000000001</v>
      </c>
      <c r="AC13" s="73">
        <f t="shared" si="9"/>
        <v>9.1221616031095826E-2</v>
      </c>
      <c r="AD13" s="71">
        <v>10.1145</v>
      </c>
      <c r="AE13" s="72">
        <v>20.226199999999999</v>
      </c>
      <c r="AF13" s="73">
        <f t="shared" si="10"/>
        <v>4.5617122116191809E-2</v>
      </c>
      <c r="AG13" s="71">
        <v>4.0194999999999999</v>
      </c>
      <c r="AH13" s="72">
        <v>20.175000000000001</v>
      </c>
      <c r="AI13" s="73">
        <f t="shared" si="11"/>
        <v>9.0883778114514476E-3</v>
      </c>
    </row>
    <row r="14" spans="1:35" x14ac:dyDescent="0.2">
      <c r="A14" s="62" t="s">
        <v>196</v>
      </c>
      <c r="B14" s="63">
        <v>100</v>
      </c>
      <c r="C14" s="63">
        <v>2.0204</v>
      </c>
      <c r="D14" s="63">
        <v>1E-4</v>
      </c>
      <c r="E14" s="63">
        <f t="shared" si="2"/>
        <v>8.2116728987156566</v>
      </c>
      <c r="F14" s="63">
        <f t="shared" si="3"/>
        <v>4.064379775646237E-4</v>
      </c>
      <c r="G14" s="63">
        <v>5.7319000000000004</v>
      </c>
      <c r="H14" s="64">
        <v>1E-4</v>
      </c>
      <c r="I14" s="296"/>
      <c r="J14" s="62">
        <v>5.0876000000000001</v>
      </c>
      <c r="K14" s="63">
        <v>1E-4</v>
      </c>
      <c r="L14" s="63">
        <f t="shared" si="4"/>
        <v>9.2516093812698088</v>
      </c>
      <c r="M14" s="63">
        <f t="shared" si="5"/>
        <v>5.1846042126263881E-4</v>
      </c>
      <c r="N14" s="63">
        <v>20.0885</v>
      </c>
      <c r="O14" s="63">
        <v>1E-4</v>
      </c>
      <c r="P14" s="63">
        <f t="shared" si="0"/>
        <v>2.3430563699702955</v>
      </c>
      <c r="Q14" s="64">
        <f t="shared" si="6"/>
        <v>1.3963531936052215E-4</v>
      </c>
      <c r="R14" s="63">
        <v>8.1588999999999992</v>
      </c>
      <c r="S14" s="63">
        <v>20.327100000000002</v>
      </c>
      <c r="T14" s="64">
        <f t="shared" si="1"/>
        <v>0.94045695731071521</v>
      </c>
      <c r="U14" s="62">
        <v>10.1333</v>
      </c>
      <c r="V14" s="63">
        <v>20.256399999999999</v>
      </c>
      <c r="W14" s="64">
        <f t="shared" si="7"/>
        <v>0.47046525964715702</v>
      </c>
      <c r="X14" s="62">
        <v>10.120100000000001</v>
      </c>
      <c r="Y14" s="63">
        <v>20.2148</v>
      </c>
      <c r="Z14" s="64">
        <f t="shared" si="8"/>
        <v>0.2355282008308365</v>
      </c>
      <c r="AA14" s="62">
        <v>8.0966000000000005</v>
      </c>
      <c r="AB14" s="63">
        <v>20.228200000000001</v>
      </c>
      <c r="AC14" s="64">
        <f t="shared" si="9"/>
        <v>9.4273224055870075E-2</v>
      </c>
      <c r="AD14" s="62">
        <v>10.1145</v>
      </c>
      <c r="AE14" s="63">
        <v>20.226199999999999</v>
      </c>
      <c r="AF14" s="64">
        <f t="shared" si="10"/>
        <v>4.7143137352201499E-2</v>
      </c>
      <c r="AG14" s="62">
        <v>4.0194999999999999</v>
      </c>
      <c r="AH14" s="63">
        <v>20.175000000000001</v>
      </c>
      <c r="AI14" s="64">
        <f t="shared" si="11"/>
        <v>9.3924084553741721E-3</v>
      </c>
    </row>
    <row r="15" spans="1:35" s="37" customFormat="1" x14ac:dyDescent="0.2">
      <c r="A15" s="74" t="s">
        <v>197</v>
      </c>
      <c r="B15" s="75">
        <v>10000</v>
      </c>
      <c r="C15" s="75">
        <v>0.20949999999999999</v>
      </c>
      <c r="D15" s="75">
        <v>1E-4</v>
      </c>
      <c r="E15" s="75">
        <f t="shared" si="2"/>
        <v>85.148756299788658</v>
      </c>
      <c r="F15" s="75">
        <f t="shared" si="3"/>
        <v>4.0643797756462374E-2</v>
      </c>
      <c r="G15" s="75">
        <v>5.7319000000000004</v>
      </c>
      <c r="H15" s="76">
        <v>1E-4</v>
      </c>
      <c r="I15" s="296"/>
      <c r="J15" s="74">
        <v>5.0876000000000001</v>
      </c>
      <c r="K15" s="75">
        <v>1E-4</v>
      </c>
      <c r="L15" s="75">
        <f t="shared" si="4"/>
        <v>95.932100840230873</v>
      </c>
      <c r="M15" s="75">
        <f t="shared" si="5"/>
        <v>4.5860335528255143E-2</v>
      </c>
      <c r="N15" s="75">
        <v>20.0885</v>
      </c>
      <c r="O15" s="75">
        <v>1E-4</v>
      </c>
      <c r="P15" s="75">
        <f t="shared" si="0"/>
        <v>24.295699342148922</v>
      </c>
      <c r="Q15" s="76">
        <f t="shared" si="6"/>
        <v>1.1625000220007042E-2</v>
      </c>
      <c r="R15" s="75">
        <v>8.1588999999999992</v>
      </c>
      <c r="S15" s="75">
        <v>20.327100000000002</v>
      </c>
      <c r="T15" s="76">
        <f t="shared" si="1"/>
        <v>9.7518180833792716</v>
      </c>
      <c r="U15" s="74">
        <v>10.1333</v>
      </c>
      <c r="V15" s="75">
        <v>20.256399999999999</v>
      </c>
      <c r="W15" s="76">
        <f t="shared" si="7"/>
        <v>4.878364279156572</v>
      </c>
      <c r="X15" s="74">
        <v>10.120100000000001</v>
      </c>
      <c r="Y15" s="75">
        <v>20.2148</v>
      </c>
      <c r="Z15" s="76">
        <f t="shared" si="8"/>
        <v>2.4422469844615047</v>
      </c>
      <c r="AA15" s="74">
        <v>8.0966000000000005</v>
      </c>
      <c r="AB15" s="75">
        <v>20.228200000000001</v>
      </c>
      <c r="AC15" s="76">
        <f t="shared" si="9"/>
        <v>0.97754110273731809</v>
      </c>
      <c r="AD15" s="74">
        <v>10.1145</v>
      </c>
      <c r="AE15" s="75">
        <v>20.226199999999999</v>
      </c>
      <c r="AF15" s="76">
        <f t="shared" si="10"/>
        <v>0.48883821398169719</v>
      </c>
      <c r="AG15" s="74">
        <v>4.0194999999999999</v>
      </c>
      <c r="AH15" s="75">
        <v>20.175000000000001</v>
      </c>
      <c r="AI15" s="76">
        <f t="shared" si="11"/>
        <v>9.7392079360566625E-2</v>
      </c>
    </row>
    <row r="16" spans="1:35" s="38" customFormat="1" ht="12.75" thickBot="1" x14ac:dyDescent="0.25">
      <c r="A16" s="77" t="s">
        <v>198</v>
      </c>
      <c r="B16" s="78">
        <v>1000</v>
      </c>
      <c r="C16" s="78">
        <v>0.19919999999999999</v>
      </c>
      <c r="D16" s="78">
        <v>1E-4</v>
      </c>
      <c r="E16" s="78">
        <f t="shared" si="2"/>
        <v>8.0962445130873029</v>
      </c>
      <c r="F16" s="78">
        <f t="shared" si="3"/>
        <v>4.0643797756462373E-3</v>
      </c>
      <c r="G16" s="78">
        <v>5.7319000000000004</v>
      </c>
      <c r="H16" s="79">
        <v>1E-4</v>
      </c>
      <c r="I16" s="296"/>
      <c r="J16" s="77">
        <v>5.0876000000000001</v>
      </c>
      <c r="K16" s="78">
        <v>1E-4</v>
      </c>
      <c r="L16" s="78">
        <f t="shared" si="4"/>
        <v>9.1215630011331701</v>
      </c>
      <c r="M16" s="78">
        <f t="shared" si="5"/>
        <v>4.5853687932562205E-3</v>
      </c>
      <c r="N16" s="78">
        <v>20.0885</v>
      </c>
      <c r="O16" s="78">
        <v>1E-4</v>
      </c>
      <c r="P16" s="78">
        <f t="shared" si="0"/>
        <v>2.3101209111962127</v>
      </c>
      <c r="Q16" s="79">
        <f t="shared" si="6"/>
        <v>1.1622316867028343E-3</v>
      </c>
      <c r="R16" s="78">
        <v>8.1588999999999992</v>
      </c>
      <c r="S16" s="78">
        <v>20.327100000000002</v>
      </c>
      <c r="T16" s="79">
        <f t="shared" si="1"/>
        <v>0.92723730893038236</v>
      </c>
      <c r="U16" s="77">
        <v>10.1333</v>
      </c>
      <c r="V16" s="78">
        <v>20.256399999999999</v>
      </c>
      <c r="W16" s="79">
        <f t="shared" si="7"/>
        <v>0.46385210711598529</v>
      </c>
      <c r="X16" s="77">
        <v>10.120100000000001</v>
      </c>
      <c r="Y16" s="78">
        <v>20.2148</v>
      </c>
      <c r="Z16" s="79">
        <f t="shared" si="8"/>
        <v>0.23221746983519415</v>
      </c>
      <c r="AA16" s="77">
        <v>8.0966000000000005</v>
      </c>
      <c r="AB16" s="78">
        <v>20.228200000000001</v>
      </c>
      <c r="AC16" s="79">
        <f t="shared" si="9"/>
        <v>9.294806093807817E-2</v>
      </c>
      <c r="AD16" s="77">
        <v>10.1145</v>
      </c>
      <c r="AE16" s="78">
        <v>20.226199999999999</v>
      </c>
      <c r="AF16" s="79">
        <f t="shared" si="10"/>
        <v>4.6480464069285958E-2</v>
      </c>
      <c r="AG16" s="77">
        <v>4.0194999999999999</v>
      </c>
      <c r="AH16" s="78">
        <v>20.175000000000001</v>
      </c>
      <c r="AI16" s="79">
        <f t="shared" si="11"/>
        <v>9.2603829158113948E-3</v>
      </c>
    </row>
    <row r="20" spans="1:21" ht="12.75" thickBot="1" x14ac:dyDescent="0.25"/>
    <row r="21" spans="1:21" ht="15.75" customHeight="1" thickBot="1" x14ac:dyDescent="0.25">
      <c r="B21" s="297" t="s">
        <v>289</v>
      </c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9"/>
    </row>
    <row r="22" spans="1:21" ht="12.75" thickBot="1" x14ac:dyDescent="0.25">
      <c r="A22" s="59" t="s">
        <v>189</v>
      </c>
      <c r="B22" s="59" t="s">
        <v>220</v>
      </c>
      <c r="C22" s="60" t="s">
        <v>293</v>
      </c>
      <c r="D22" s="60" t="s">
        <v>225</v>
      </c>
      <c r="E22" s="60" t="s">
        <v>294</v>
      </c>
      <c r="F22" s="60" t="s">
        <v>226</v>
      </c>
      <c r="G22" s="60" t="s">
        <v>295</v>
      </c>
      <c r="H22" s="60" t="s">
        <v>290</v>
      </c>
      <c r="I22" s="60" t="s">
        <v>296</v>
      </c>
      <c r="J22" s="60" t="s">
        <v>315</v>
      </c>
      <c r="K22" s="60" t="s">
        <v>315</v>
      </c>
      <c r="L22" s="60" t="s">
        <v>291</v>
      </c>
      <c r="M22" s="60" t="s">
        <v>297</v>
      </c>
      <c r="N22" s="60" t="s">
        <v>292</v>
      </c>
      <c r="O22" s="60" t="s">
        <v>298</v>
      </c>
      <c r="P22" s="98" t="s">
        <v>319</v>
      </c>
      <c r="Q22" s="98" t="s">
        <v>320</v>
      </c>
      <c r="S22" s="81" t="s">
        <v>314</v>
      </c>
      <c r="U22" s="81" t="s">
        <v>314</v>
      </c>
    </row>
    <row r="23" spans="1:21" x14ac:dyDescent="0.2">
      <c r="A23" s="62" t="s">
        <v>190</v>
      </c>
      <c r="B23" s="62">
        <v>0.1012</v>
      </c>
      <c r="C23" s="63">
        <v>1E-4</v>
      </c>
      <c r="D23" s="63">
        <v>20.176500000000001</v>
      </c>
      <c r="E23" s="63">
        <v>1E-4</v>
      </c>
      <c r="F23" s="63">
        <f t="shared" ref="F23:F31" si="12">((B23*P8)/D23)*1000</f>
        <v>116.82351541081259</v>
      </c>
      <c r="G23" s="63">
        <f>F23*SQRT(((C23/B23)^2)+((Q8/P8)^2)+((E23/D23)^2))</f>
        <v>0.11565119283693093</v>
      </c>
      <c r="H23" s="63">
        <v>23.282900000000001</v>
      </c>
      <c r="I23" s="63">
        <v>1E-4</v>
      </c>
      <c r="J23" s="63">
        <v>23.324100000000001</v>
      </c>
      <c r="K23" s="63">
        <v>1E-4</v>
      </c>
      <c r="L23" s="63">
        <f>J23-H23</f>
        <v>4.1199999999999903E-2</v>
      </c>
      <c r="M23" s="63">
        <f>SQRT((I23^2)+(K23^2))</f>
        <v>1.4142135623730951E-4</v>
      </c>
      <c r="N23" s="63">
        <f t="shared" ref="N23:N31" si="13">(L23*2000)/(J23-T$23)</f>
        <v>4.7905584139995812</v>
      </c>
      <c r="O23" s="63">
        <f t="shared" ref="O23:O31" si="14">N23*SQRT(((M23/L23)^2)+((K23/J23)^2)+((U$23/T$23)^2))</f>
        <v>1.6444622901752498E-2</v>
      </c>
      <c r="P23" s="99">
        <f>N23/5*100</f>
        <v>95.81116827999162</v>
      </c>
      <c r="Q23" s="99">
        <f>P23*SQRT((O23/N23)^2)</f>
        <v>0.32889245803504996</v>
      </c>
      <c r="R23" s="30">
        <f>D23-(B35+B47)</f>
        <v>17.159300000000002</v>
      </c>
      <c r="S23" s="30">
        <f>SQRT((E23^2)+(C35^2)+(C47^2))</f>
        <v>1.7320508075688773E-4</v>
      </c>
      <c r="T23" s="30">
        <f>H23-R23</f>
        <v>6.1235999999999997</v>
      </c>
      <c r="U23" s="30">
        <f>SQRT((I23^2)+(S23^2))</f>
        <v>2.0000000000000001E-4</v>
      </c>
    </row>
    <row r="24" spans="1:21" s="34" customFormat="1" x14ac:dyDescent="0.2">
      <c r="A24" s="65" t="s">
        <v>191</v>
      </c>
      <c r="B24" s="65">
        <v>0.1012</v>
      </c>
      <c r="C24" s="66">
        <v>1E-4</v>
      </c>
      <c r="D24" s="66">
        <v>20.176500000000001</v>
      </c>
      <c r="E24" s="66">
        <v>1E-4</v>
      </c>
      <c r="F24" s="66">
        <f t="shared" si="12"/>
        <v>116.66646328394086</v>
      </c>
      <c r="G24" s="66">
        <f t="shared" ref="G23:G31" si="15">F24*SQRT(((C24/B24)^2)+((Q9/P9)^2)+((E24/D24)^2))</f>
        <v>0.11549611028996006</v>
      </c>
      <c r="H24" s="66">
        <v>23.282900000000001</v>
      </c>
      <c r="I24" s="66">
        <v>1E-4</v>
      </c>
      <c r="J24" s="66">
        <v>23.324100000000001</v>
      </c>
      <c r="K24" s="66">
        <v>1E-4</v>
      </c>
      <c r="L24" s="66">
        <f t="shared" ref="L24:L31" si="16">J24-H24</f>
        <v>4.1199999999999903E-2</v>
      </c>
      <c r="M24" s="66">
        <f t="shared" ref="M24:M31" si="17">SQRT((I24^2)+(K24^2))</f>
        <v>1.4142135623730951E-4</v>
      </c>
      <c r="N24" s="66">
        <f t="shared" si="13"/>
        <v>4.7905584139995812</v>
      </c>
      <c r="O24" s="66">
        <f t="shared" si="14"/>
        <v>1.6444622901752498E-2</v>
      </c>
      <c r="P24" s="100">
        <f t="shared" ref="P24:P31" si="18">N24/5*100</f>
        <v>95.81116827999162</v>
      </c>
      <c r="Q24" s="100">
        <f t="shared" ref="Q24:Q31" si="19">P24*SQRT((O24/N24)^2)</f>
        <v>0.32889245803504996</v>
      </c>
    </row>
    <row r="25" spans="1:21" x14ac:dyDescent="0.2">
      <c r="A25" s="62" t="s">
        <v>192</v>
      </c>
      <c r="B25" s="62">
        <v>0.1012</v>
      </c>
      <c r="C25" s="63">
        <v>1E-4</v>
      </c>
      <c r="D25" s="63">
        <v>20.176500000000001</v>
      </c>
      <c r="E25" s="63">
        <v>1E-4</v>
      </c>
      <c r="F25" s="63">
        <f t="shared" si="12"/>
        <v>119.1269466049314</v>
      </c>
      <c r="G25" s="63">
        <f t="shared" si="15"/>
        <v>0.1313625200396821</v>
      </c>
      <c r="H25" s="63">
        <v>23.282900000000001</v>
      </c>
      <c r="I25" s="63">
        <v>1E-4</v>
      </c>
      <c r="J25" s="63">
        <v>23.324100000000001</v>
      </c>
      <c r="K25" s="63">
        <v>1E-4</v>
      </c>
      <c r="L25" s="63">
        <f t="shared" si="16"/>
        <v>4.1199999999999903E-2</v>
      </c>
      <c r="M25" s="63">
        <f t="shared" si="17"/>
        <v>1.4142135623730951E-4</v>
      </c>
      <c r="N25" s="63">
        <f t="shared" si="13"/>
        <v>4.7905584139995812</v>
      </c>
      <c r="O25" s="63">
        <f t="shared" si="14"/>
        <v>1.6444622901752498E-2</v>
      </c>
      <c r="P25" s="101">
        <f t="shared" si="18"/>
        <v>95.81116827999162</v>
      </c>
      <c r="Q25" s="101">
        <f t="shared" si="19"/>
        <v>0.32889245803504996</v>
      </c>
    </row>
    <row r="26" spans="1:21" s="35" customFormat="1" x14ac:dyDescent="0.2">
      <c r="A26" s="68" t="s">
        <v>193</v>
      </c>
      <c r="B26" s="68">
        <v>0.1012</v>
      </c>
      <c r="C26" s="69">
        <v>1E-4</v>
      </c>
      <c r="D26" s="69">
        <v>20.176500000000001</v>
      </c>
      <c r="E26" s="69">
        <v>1E-4</v>
      </c>
      <c r="F26" s="69">
        <f t="shared" si="12"/>
        <v>11.749825788181711</v>
      </c>
      <c r="G26" s="69">
        <f t="shared" si="15"/>
        <v>1.2992064590947931E-2</v>
      </c>
      <c r="H26" s="69">
        <v>23.282900000000001</v>
      </c>
      <c r="I26" s="69">
        <v>1E-4</v>
      </c>
      <c r="J26" s="69">
        <v>23.324100000000001</v>
      </c>
      <c r="K26" s="69">
        <v>1E-4</v>
      </c>
      <c r="L26" s="69">
        <f t="shared" si="16"/>
        <v>4.1199999999999903E-2</v>
      </c>
      <c r="M26" s="69">
        <f t="shared" si="17"/>
        <v>1.4142135623730951E-4</v>
      </c>
      <c r="N26" s="69">
        <f t="shared" si="13"/>
        <v>4.7905584139995812</v>
      </c>
      <c r="O26" s="69">
        <f t="shared" si="14"/>
        <v>1.6444622901752498E-2</v>
      </c>
      <c r="P26" s="102">
        <f t="shared" si="18"/>
        <v>95.81116827999162</v>
      </c>
      <c r="Q26" s="102">
        <f t="shared" si="19"/>
        <v>0.32889245803504996</v>
      </c>
    </row>
    <row r="27" spans="1:21" x14ac:dyDescent="0.2">
      <c r="A27" s="62" t="s">
        <v>194</v>
      </c>
      <c r="B27" s="62">
        <v>0.1012</v>
      </c>
      <c r="C27" s="63">
        <v>1E-4</v>
      </c>
      <c r="D27" s="63">
        <v>20.176500000000001</v>
      </c>
      <c r="E27" s="63">
        <v>1E-4</v>
      </c>
      <c r="F27" s="63">
        <f t="shared" si="12"/>
        <v>11.976678860329773</v>
      </c>
      <c r="G27" s="63">
        <f t="shared" si="15"/>
        <v>1.3193003669322138E-2</v>
      </c>
      <c r="H27" s="63">
        <v>23.282900000000001</v>
      </c>
      <c r="I27" s="63">
        <v>1E-4</v>
      </c>
      <c r="J27" s="63">
        <v>23.324100000000001</v>
      </c>
      <c r="K27" s="63">
        <v>1E-4</v>
      </c>
      <c r="L27" s="63">
        <f t="shared" si="16"/>
        <v>4.1199999999999903E-2</v>
      </c>
      <c r="M27" s="63">
        <f t="shared" si="17"/>
        <v>1.4142135623730951E-4</v>
      </c>
      <c r="N27" s="63">
        <f t="shared" si="13"/>
        <v>4.7905584139995812</v>
      </c>
      <c r="O27" s="63">
        <f t="shared" si="14"/>
        <v>1.6444622901752498E-2</v>
      </c>
      <c r="P27" s="101">
        <f t="shared" si="18"/>
        <v>95.81116827999162</v>
      </c>
      <c r="Q27" s="101">
        <f t="shared" si="19"/>
        <v>0.32889245803504996</v>
      </c>
    </row>
    <row r="28" spans="1:21" s="36" customFormat="1" x14ac:dyDescent="0.2">
      <c r="A28" s="71" t="s">
        <v>195</v>
      </c>
      <c r="B28" s="71">
        <v>0.1012</v>
      </c>
      <c r="C28" s="72">
        <v>1E-4</v>
      </c>
      <c r="D28" s="72">
        <v>20.176500000000001</v>
      </c>
      <c r="E28" s="72">
        <v>1E-4</v>
      </c>
      <c r="F28" s="72">
        <f t="shared" si="12"/>
        <v>11.371737334601606</v>
      </c>
      <c r="G28" s="72">
        <f t="shared" si="15"/>
        <v>1.2658909517460374E-2</v>
      </c>
      <c r="H28" s="72">
        <v>23.282900000000001</v>
      </c>
      <c r="I28" s="72">
        <v>1E-4</v>
      </c>
      <c r="J28" s="72">
        <v>23.324100000000001</v>
      </c>
      <c r="K28" s="72">
        <v>1E-4</v>
      </c>
      <c r="L28" s="72">
        <f t="shared" si="16"/>
        <v>4.1199999999999903E-2</v>
      </c>
      <c r="M28" s="72">
        <f t="shared" si="17"/>
        <v>1.4142135623730951E-4</v>
      </c>
      <c r="N28" s="72">
        <f t="shared" si="13"/>
        <v>4.7905584139995812</v>
      </c>
      <c r="O28" s="72">
        <f t="shared" si="14"/>
        <v>1.6444622901752498E-2</v>
      </c>
      <c r="P28" s="103">
        <f t="shared" si="18"/>
        <v>95.81116827999162</v>
      </c>
      <c r="Q28" s="103">
        <f t="shared" si="19"/>
        <v>0.32889245803504996</v>
      </c>
    </row>
    <row r="29" spans="1:21" x14ac:dyDescent="0.2">
      <c r="A29" s="62" t="s">
        <v>196</v>
      </c>
      <c r="B29" s="62">
        <v>0.1012</v>
      </c>
      <c r="C29" s="63">
        <v>1E-4</v>
      </c>
      <c r="D29" s="63">
        <v>20.176500000000001</v>
      </c>
      <c r="E29" s="63">
        <v>1E-4</v>
      </c>
      <c r="F29" s="63">
        <f t="shared" si="12"/>
        <v>11.752152486357588</v>
      </c>
      <c r="G29" s="63">
        <f t="shared" si="15"/>
        <v>1.1634045495280418E-2</v>
      </c>
      <c r="H29" s="63">
        <v>23.282900000000001</v>
      </c>
      <c r="I29" s="63">
        <v>1E-4</v>
      </c>
      <c r="J29" s="63">
        <v>23.324100000000001</v>
      </c>
      <c r="K29" s="63">
        <v>1E-4</v>
      </c>
      <c r="L29" s="63">
        <f t="shared" si="16"/>
        <v>4.1199999999999903E-2</v>
      </c>
      <c r="M29" s="63">
        <f t="shared" si="17"/>
        <v>1.4142135623730951E-4</v>
      </c>
      <c r="N29" s="63">
        <f t="shared" si="13"/>
        <v>4.7905584139995812</v>
      </c>
      <c r="O29" s="63">
        <f t="shared" si="14"/>
        <v>1.6444622901752498E-2</v>
      </c>
      <c r="P29" s="101">
        <f t="shared" si="18"/>
        <v>95.81116827999162</v>
      </c>
      <c r="Q29" s="101">
        <f t="shared" si="19"/>
        <v>0.32889245803504996</v>
      </c>
    </row>
    <row r="30" spans="1:21" s="37" customFormat="1" x14ac:dyDescent="0.2">
      <c r="A30" s="74" t="s">
        <v>197</v>
      </c>
      <c r="B30" s="74">
        <v>0.1012</v>
      </c>
      <c r="C30" s="75">
        <v>1E-4</v>
      </c>
      <c r="D30" s="75">
        <v>20.176500000000001</v>
      </c>
      <c r="E30" s="75">
        <v>1E-4</v>
      </c>
      <c r="F30" s="75">
        <f t="shared" si="12"/>
        <v>121.86081696158753</v>
      </c>
      <c r="G30" s="75">
        <f t="shared" si="15"/>
        <v>0.13379144705944379</v>
      </c>
      <c r="H30" s="75">
        <v>23.282900000000001</v>
      </c>
      <c r="I30" s="75">
        <v>1E-4</v>
      </c>
      <c r="J30" s="75">
        <v>23.324100000000001</v>
      </c>
      <c r="K30" s="75">
        <v>1E-4</v>
      </c>
      <c r="L30" s="75">
        <f t="shared" si="16"/>
        <v>4.1199999999999903E-2</v>
      </c>
      <c r="M30" s="75">
        <f t="shared" si="17"/>
        <v>1.4142135623730951E-4</v>
      </c>
      <c r="N30" s="75">
        <f t="shared" si="13"/>
        <v>4.7905584139995812</v>
      </c>
      <c r="O30" s="75">
        <f t="shared" si="14"/>
        <v>1.6444622901752498E-2</v>
      </c>
      <c r="P30" s="104">
        <f t="shared" si="18"/>
        <v>95.81116827999162</v>
      </c>
      <c r="Q30" s="104">
        <f t="shared" si="19"/>
        <v>0.32889245803504996</v>
      </c>
    </row>
    <row r="31" spans="1:21" s="38" customFormat="1" ht="12.75" thickBot="1" x14ac:dyDescent="0.25">
      <c r="A31" s="77" t="s">
        <v>198</v>
      </c>
      <c r="B31" s="77">
        <v>0.1012</v>
      </c>
      <c r="C31" s="78">
        <v>1E-4</v>
      </c>
      <c r="D31" s="78">
        <v>20.176500000000001</v>
      </c>
      <c r="E31" s="78">
        <v>1E-4</v>
      </c>
      <c r="F31" s="78">
        <f t="shared" si="12"/>
        <v>11.58695691587028</v>
      </c>
      <c r="G31" s="78">
        <f t="shared" si="15"/>
        <v>1.2848277299044251E-2</v>
      </c>
      <c r="H31" s="78">
        <v>23.282900000000001</v>
      </c>
      <c r="I31" s="78">
        <v>1E-4</v>
      </c>
      <c r="J31" s="78">
        <v>23.324100000000001</v>
      </c>
      <c r="K31" s="78">
        <v>1E-4</v>
      </c>
      <c r="L31" s="78">
        <f t="shared" si="16"/>
        <v>4.1199999999999903E-2</v>
      </c>
      <c r="M31" s="78">
        <f t="shared" si="17"/>
        <v>1.4142135623730951E-4</v>
      </c>
      <c r="N31" s="78">
        <f t="shared" si="13"/>
        <v>4.7905584139995812</v>
      </c>
      <c r="O31" s="78">
        <f t="shared" si="14"/>
        <v>1.6444622901752498E-2</v>
      </c>
      <c r="P31" s="105">
        <f t="shared" si="18"/>
        <v>95.81116827999162</v>
      </c>
      <c r="Q31" s="105">
        <f t="shared" si="19"/>
        <v>0.32889245803504996</v>
      </c>
    </row>
    <row r="32" spans="1:21" x14ac:dyDescent="0.2">
      <c r="B32" s="63"/>
      <c r="C32" s="63"/>
      <c r="D32" s="63"/>
      <c r="E32" s="63"/>
      <c r="F32" s="63"/>
      <c r="G32" s="63"/>
      <c r="H32" s="63"/>
      <c r="I32" s="63"/>
      <c r="L32" s="63"/>
      <c r="M32" s="63"/>
      <c r="N32" s="63"/>
      <c r="O32" s="63"/>
      <c r="P32" s="99"/>
      <c r="Q32" s="99"/>
    </row>
    <row r="33" spans="1:21" s="63" customFormat="1" ht="12.75" thickBot="1" x14ac:dyDescent="0.25">
      <c r="B33" s="80"/>
      <c r="C33" s="80"/>
      <c r="D33" s="80"/>
      <c r="E33" s="80"/>
      <c r="P33" s="106"/>
      <c r="Q33" s="106"/>
    </row>
    <row r="34" spans="1:21" x14ac:dyDescent="0.2">
      <c r="A34" s="59" t="s">
        <v>189</v>
      </c>
      <c r="B34" s="59" t="s">
        <v>221</v>
      </c>
      <c r="C34" s="60" t="s">
        <v>299</v>
      </c>
      <c r="D34" s="60" t="s">
        <v>225</v>
      </c>
      <c r="E34" s="60" t="s">
        <v>294</v>
      </c>
      <c r="F34" s="60" t="s">
        <v>227</v>
      </c>
      <c r="G34" s="60" t="s">
        <v>300</v>
      </c>
      <c r="H34" s="60" t="s">
        <v>290</v>
      </c>
      <c r="I34" s="60" t="s">
        <v>296</v>
      </c>
      <c r="J34" s="60" t="s">
        <v>315</v>
      </c>
      <c r="K34" s="60" t="s">
        <v>315</v>
      </c>
      <c r="L34" s="60" t="s">
        <v>291</v>
      </c>
      <c r="M34" s="60" t="s">
        <v>297</v>
      </c>
      <c r="N34" s="60" t="s">
        <v>292</v>
      </c>
      <c r="O34" s="60" t="s">
        <v>298</v>
      </c>
      <c r="P34" s="107"/>
      <c r="Q34" s="107"/>
    </row>
    <row r="35" spans="1:21" x14ac:dyDescent="0.2">
      <c r="A35" s="62" t="s">
        <v>190</v>
      </c>
      <c r="B35" s="62">
        <v>2.0104000000000002</v>
      </c>
      <c r="C35" s="63">
        <v>1E-4</v>
      </c>
      <c r="D35" s="63">
        <v>20.124700000000001</v>
      </c>
      <c r="E35" s="63">
        <v>1E-4</v>
      </c>
      <c r="F35" s="63">
        <f t="shared" ref="F35:F43" si="20">(F23*B35)/D35</f>
        <v>11.670335228942426</v>
      </c>
      <c r="G35" s="63">
        <f>F35*SQRT(((G23/F23)^2)+((C35/B35)^2)+((E35/D35)^2))</f>
        <v>1.1567943442689377E-2</v>
      </c>
      <c r="H35" s="63">
        <v>23.194600000000001</v>
      </c>
      <c r="I35" s="63">
        <v>1E-4</v>
      </c>
      <c r="J35" s="63">
        <v>23.236499999999999</v>
      </c>
      <c r="K35" s="63">
        <v>1E-4</v>
      </c>
      <c r="L35" s="63">
        <f>J35-H35</f>
        <v>4.1899999999998272E-2</v>
      </c>
      <c r="M35" s="63">
        <f>SQRT((I35^2)+(K35^2))</f>
        <v>1.4142135623730951E-4</v>
      </c>
      <c r="N35" s="63">
        <f t="shared" ref="N35:N43" si="21">(L35*2000)/(J35-T$35)</f>
        <v>4.8902894491127773</v>
      </c>
      <c r="O35" s="63">
        <f t="shared" ref="O35:O43" si="22">N35*SQRT(((M35/L35)^2)+((K35/J35)^2)+((U$35/T$35)^2))</f>
        <v>1.6506552562955693E-2</v>
      </c>
      <c r="P35" s="101">
        <f>N35/5*100</f>
        <v>97.80578898225555</v>
      </c>
      <c r="Q35" s="101">
        <f>P35*SQRT((O35/N35)^2)</f>
        <v>0.33013105125911385</v>
      </c>
      <c r="R35" s="30">
        <f>D35-(B59+B71)</f>
        <v>17.094100000000001</v>
      </c>
      <c r="S35" s="30">
        <f>SQRT((E35^2)+(C71^2)+(C59^2))</f>
        <v>1.7320508075688773E-4</v>
      </c>
      <c r="T35" s="30">
        <f>H35-R35</f>
        <v>6.1005000000000003</v>
      </c>
      <c r="U35" s="30">
        <f>SQRT((I35^2)+(S35^2))</f>
        <v>2.0000000000000001E-4</v>
      </c>
    </row>
    <row r="36" spans="1:21" s="34" customFormat="1" x14ac:dyDescent="0.2">
      <c r="A36" s="65" t="s">
        <v>191</v>
      </c>
      <c r="B36" s="65">
        <v>2.0104000000000002</v>
      </c>
      <c r="C36" s="66">
        <v>1E-4</v>
      </c>
      <c r="D36" s="66">
        <v>20.124700000000001</v>
      </c>
      <c r="E36" s="66">
        <v>1E-4</v>
      </c>
      <c r="F36" s="66">
        <f t="shared" si="20"/>
        <v>11.65464617042911</v>
      </c>
      <c r="G36" s="66">
        <f t="shared" ref="G36:G43" si="23">F36*SQRT(((G24/F24)^2)+((C36/B36)^2)+((E36/D36)^2))</f>
        <v>1.1552431300814006E-2</v>
      </c>
      <c r="H36" s="66">
        <v>23.194600000000001</v>
      </c>
      <c r="I36" s="66">
        <v>1E-4</v>
      </c>
      <c r="J36" s="66">
        <v>23.236499999999999</v>
      </c>
      <c r="K36" s="66">
        <v>1E-4</v>
      </c>
      <c r="L36" s="66">
        <f t="shared" ref="L36:L43" si="24">J36-H36</f>
        <v>4.1899999999998272E-2</v>
      </c>
      <c r="M36" s="66">
        <f t="shared" ref="M36:M43" si="25">SQRT((I36^2)+(K36^2))</f>
        <v>1.4142135623730951E-4</v>
      </c>
      <c r="N36" s="66">
        <f t="shared" si="21"/>
        <v>4.8902894491127773</v>
      </c>
      <c r="O36" s="66">
        <f t="shared" si="22"/>
        <v>1.6506552562955693E-2</v>
      </c>
      <c r="P36" s="100">
        <f t="shared" ref="P36:P43" si="26">N36/5*100</f>
        <v>97.80578898225555</v>
      </c>
      <c r="Q36" s="100">
        <f t="shared" ref="Q36:Q43" si="27">P36*SQRT((O36/N36)^2)</f>
        <v>0.33013105125911385</v>
      </c>
    </row>
    <row r="37" spans="1:21" x14ac:dyDescent="0.2">
      <c r="A37" s="62" t="s">
        <v>192</v>
      </c>
      <c r="B37" s="62">
        <v>2.0104000000000002</v>
      </c>
      <c r="C37" s="63">
        <v>1E-4</v>
      </c>
      <c r="D37" s="63">
        <v>20.124700000000001</v>
      </c>
      <c r="E37" s="63">
        <v>1E-4</v>
      </c>
      <c r="F37" s="63">
        <f t="shared" si="20"/>
        <v>11.900441420471068</v>
      </c>
      <c r="G37" s="63">
        <f t="shared" si="23"/>
        <v>1.3136217322578707E-2</v>
      </c>
      <c r="H37" s="63">
        <v>23.194600000000001</v>
      </c>
      <c r="I37" s="63">
        <v>1E-4</v>
      </c>
      <c r="J37" s="63">
        <v>23.236499999999999</v>
      </c>
      <c r="K37" s="63">
        <v>1E-4</v>
      </c>
      <c r="L37" s="63">
        <f t="shared" si="24"/>
        <v>4.1899999999998272E-2</v>
      </c>
      <c r="M37" s="63">
        <f t="shared" si="25"/>
        <v>1.4142135623730951E-4</v>
      </c>
      <c r="N37" s="63">
        <f t="shared" si="21"/>
        <v>4.8902894491127773</v>
      </c>
      <c r="O37" s="63">
        <f t="shared" si="22"/>
        <v>1.6506552562955693E-2</v>
      </c>
      <c r="P37" s="101">
        <f t="shared" si="26"/>
        <v>97.80578898225555</v>
      </c>
      <c r="Q37" s="101">
        <f t="shared" si="27"/>
        <v>0.33013105125911385</v>
      </c>
    </row>
    <row r="38" spans="1:21" s="35" customFormat="1" x14ac:dyDescent="0.2">
      <c r="A38" s="68" t="s">
        <v>193</v>
      </c>
      <c r="B38" s="68">
        <v>2.0104000000000002</v>
      </c>
      <c r="C38" s="69">
        <v>1E-4</v>
      </c>
      <c r="D38" s="69">
        <v>20.124700000000001</v>
      </c>
      <c r="E38" s="69">
        <v>1E-4</v>
      </c>
      <c r="F38" s="69">
        <f t="shared" si="20"/>
        <v>1.1737740072925567</v>
      </c>
      <c r="G38" s="69">
        <f t="shared" si="23"/>
        <v>1.2991957769168973E-3</v>
      </c>
      <c r="H38" s="69">
        <v>23.194600000000001</v>
      </c>
      <c r="I38" s="69">
        <v>1E-4</v>
      </c>
      <c r="J38" s="69">
        <v>23.236499999999999</v>
      </c>
      <c r="K38" s="69">
        <v>1E-4</v>
      </c>
      <c r="L38" s="69">
        <f t="shared" si="24"/>
        <v>4.1899999999998272E-2</v>
      </c>
      <c r="M38" s="69">
        <f t="shared" si="25"/>
        <v>1.4142135623730951E-4</v>
      </c>
      <c r="N38" s="69">
        <f t="shared" si="21"/>
        <v>4.8902894491127773</v>
      </c>
      <c r="O38" s="69">
        <f t="shared" si="22"/>
        <v>1.6506552562955693E-2</v>
      </c>
      <c r="P38" s="102">
        <f t="shared" si="26"/>
        <v>97.80578898225555</v>
      </c>
      <c r="Q38" s="102">
        <f t="shared" si="27"/>
        <v>0.33013105125911385</v>
      </c>
    </row>
    <row r="39" spans="1:21" x14ac:dyDescent="0.2">
      <c r="A39" s="62" t="s">
        <v>194</v>
      </c>
      <c r="B39" s="62">
        <v>2.0104000000000002</v>
      </c>
      <c r="C39" s="63">
        <v>1E-4</v>
      </c>
      <c r="D39" s="63">
        <v>20.124700000000001</v>
      </c>
      <c r="E39" s="63">
        <v>1E-4</v>
      </c>
      <c r="F39" s="63">
        <f t="shared" si="20"/>
        <v>1.1964359807006801</v>
      </c>
      <c r="G39" s="63">
        <f t="shared" si="23"/>
        <v>1.3192997163457263E-3</v>
      </c>
      <c r="H39" s="63">
        <v>23.194600000000001</v>
      </c>
      <c r="I39" s="63">
        <v>1E-4</v>
      </c>
      <c r="J39" s="63">
        <v>23.236499999999999</v>
      </c>
      <c r="K39" s="63">
        <v>1E-4</v>
      </c>
      <c r="L39" s="63">
        <f t="shared" si="24"/>
        <v>4.1899999999998272E-2</v>
      </c>
      <c r="M39" s="63">
        <f t="shared" si="25"/>
        <v>1.4142135623730951E-4</v>
      </c>
      <c r="N39" s="63">
        <f t="shared" si="21"/>
        <v>4.8902894491127773</v>
      </c>
      <c r="O39" s="63">
        <f t="shared" si="22"/>
        <v>1.6506552562955693E-2</v>
      </c>
      <c r="P39" s="101">
        <f t="shared" si="26"/>
        <v>97.80578898225555</v>
      </c>
      <c r="Q39" s="101">
        <f t="shared" si="27"/>
        <v>0.33013105125911385</v>
      </c>
    </row>
    <row r="40" spans="1:21" s="36" customFormat="1" x14ac:dyDescent="0.2">
      <c r="A40" s="71" t="s">
        <v>195</v>
      </c>
      <c r="B40" s="71">
        <v>2.0104000000000002</v>
      </c>
      <c r="C40" s="72">
        <v>1E-4</v>
      </c>
      <c r="D40" s="72">
        <v>20.124700000000001</v>
      </c>
      <c r="E40" s="72">
        <v>1E-4</v>
      </c>
      <c r="F40" s="72">
        <f t="shared" si="20"/>
        <v>1.1360040516123504</v>
      </c>
      <c r="G40" s="72">
        <f t="shared" si="23"/>
        <v>1.2658632831915614E-3</v>
      </c>
      <c r="H40" s="72">
        <v>23.194600000000001</v>
      </c>
      <c r="I40" s="72">
        <v>1E-4</v>
      </c>
      <c r="J40" s="72">
        <v>23.236499999999999</v>
      </c>
      <c r="K40" s="72">
        <v>1E-4</v>
      </c>
      <c r="L40" s="72">
        <f t="shared" si="24"/>
        <v>4.1899999999998272E-2</v>
      </c>
      <c r="M40" s="72">
        <f t="shared" si="25"/>
        <v>1.4142135623730951E-4</v>
      </c>
      <c r="N40" s="72">
        <f t="shared" si="21"/>
        <v>4.8902894491127773</v>
      </c>
      <c r="O40" s="72">
        <f t="shared" si="22"/>
        <v>1.6506552562955693E-2</v>
      </c>
      <c r="P40" s="103">
        <f t="shared" si="26"/>
        <v>97.80578898225555</v>
      </c>
      <c r="Q40" s="103">
        <f t="shared" si="27"/>
        <v>0.33013105125911385</v>
      </c>
      <c r="R40" s="30"/>
    </row>
    <row r="41" spans="1:21" x14ac:dyDescent="0.2">
      <c r="A41" s="62" t="s">
        <v>196</v>
      </c>
      <c r="B41" s="62">
        <v>2.0104000000000002</v>
      </c>
      <c r="C41" s="63">
        <v>1E-4</v>
      </c>
      <c r="D41" s="63">
        <v>20.124700000000001</v>
      </c>
      <c r="E41" s="63">
        <v>1E-4</v>
      </c>
      <c r="F41" s="63">
        <f t="shared" si="20"/>
        <v>1.17400643778905</v>
      </c>
      <c r="G41" s="63">
        <f t="shared" si="23"/>
        <v>1.1636886929168007E-3</v>
      </c>
      <c r="H41" s="63">
        <v>23.194600000000001</v>
      </c>
      <c r="I41" s="63">
        <v>1E-4</v>
      </c>
      <c r="J41" s="63">
        <v>23.236499999999999</v>
      </c>
      <c r="K41" s="63">
        <v>1E-4</v>
      </c>
      <c r="L41" s="63">
        <f t="shared" si="24"/>
        <v>4.1899999999998272E-2</v>
      </c>
      <c r="M41" s="63">
        <f t="shared" si="25"/>
        <v>1.4142135623730951E-4</v>
      </c>
      <c r="N41" s="63">
        <f t="shared" si="21"/>
        <v>4.8902894491127773</v>
      </c>
      <c r="O41" s="63">
        <f t="shared" si="22"/>
        <v>1.6506552562955693E-2</v>
      </c>
      <c r="P41" s="101">
        <f t="shared" si="26"/>
        <v>97.80578898225555</v>
      </c>
      <c r="Q41" s="101">
        <f t="shared" si="27"/>
        <v>0.33013105125911385</v>
      </c>
    </row>
    <row r="42" spans="1:21" s="37" customFormat="1" x14ac:dyDescent="0.2">
      <c r="A42" s="74" t="s">
        <v>197</v>
      </c>
      <c r="B42" s="74">
        <v>2.0104000000000002</v>
      </c>
      <c r="C42" s="75">
        <v>1E-4</v>
      </c>
      <c r="D42" s="75">
        <v>20.124700000000001</v>
      </c>
      <c r="E42" s="75">
        <v>1E-4</v>
      </c>
      <c r="F42" s="75">
        <f t="shared" si="20"/>
        <v>12.173547253851018</v>
      </c>
      <c r="G42" s="75">
        <f t="shared" si="23"/>
        <v>1.3379229771683291E-2</v>
      </c>
      <c r="H42" s="75">
        <v>23.194600000000001</v>
      </c>
      <c r="I42" s="75">
        <v>1E-4</v>
      </c>
      <c r="J42" s="75">
        <v>23.236499999999999</v>
      </c>
      <c r="K42" s="75">
        <v>1E-4</v>
      </c>
      <c r="L42" s="75">
        <f t="shared" si="24"/>
        <v>4.1899999999998272E-2</v>
      </c>
      <c r="M42" s="75">
        <f t="shared" si="25"/>
        <v>1.4142135623730951E-4</v>
      </c>
      <c r="N42" s="75">
        <f t="shared" si="21"/>
        <v>4.8902894491127773</v>
      </c>
      <c r="O42" s="75">
        <f t="shared" si="22"/>
        <v>1.6506552562955693E-2</v>
      </c>
      <c r="P42" s="104">
        <f t="shared" si="26"/>
        <v>97.80578898225555</v>
      </c>
      <c r="Q42" s="104">
        <f t="shared" si="27"/>
        <v>0.33013105125911385</v>
      </c>
    </row>
    <row r="43" spans="1:21" s="38" customFormat="1" ht="12.75" thickBot="1" x14ac:dyDescent="0.25">
      <c r="A43" s="77" t="s">
        <v>198</v>
      </c>
      <c r="B43" s="77">
        <v>2.0104000000000002</v>
      </c>
      <c r="C43" s="78">
        <v>1E-4</v>
      </c>
      <c r="D43" s="78">
        <v>20.124700000000001</v>
      </c>
      <c r="E43" s="78">
        <v>1E-4</v>
      </c>
      <c r="F43" s="78">
        <f t="shared" si="20"/>
        <v>1.1575038725380062</v>
      </c>
      <c r="G43" s="78">
        <f t="shared" si="23"/>
        <v>1.2848097721704658E-3</v>
      </c>
      <c r="H43" s="78">
        <v>23.194600000000001</v>
      </c>
      <c r="I43" s="78">
        <v>1E-4</v>
      </c>
      <c r="J43" s="78">
        <v>23.236499999999999</v>
      </c>
      <c r="K43" s="78">
        <v>1E-4</v>
      </c>
      <c r="L43" s="78">
        <f t="shared" si="24"/>
        <v>4.1899999999998272E-2</v>
      </c>
      <c r="M43" s="78">
        <f t="shared" si="25"/>
        <v>1.4142135623730951E-4</v>
      </c>
      <c r="N43" s="78">
        <f t="shared" si="21"/>
        <v>4.8902894491127773</v>
      </c>
      <c r="O43" s="78">
        <f t="shared" si="22"/>
        <v>1.6506552562955693E-2</v>
      </c>
      <c r="P43" s="105">
        <f t="shared" si="26"/>
        <v>97.80578898225555</v>
      </c>
      <c r="Q43" s="105">
        <f t="shared" si="27"/>
        <v>0.33013105125911385</v>
      </c>
    </row>
    <row r="44" spans="1:21" x14ac:dyDescent="0.2">
      <c r="B44" s="63"/>
      <c r="C44" s="63"/>
      <c r="D44" s="63"/>
      <c r="E44" s="63"/>
      <c r="F44" s="63"/>
      <c r="G44" s="63"/>
      <c r="H44" s="63"/>
      <c r="I44" s="63"/>
      <c r="L44" s="63"/>
      <c r="M44" s="63"/>
      <c r="N44" s="63"/>
      <c r="O44" s="63"/>
      <c r="P44" s="99"/>
      <c r="Q44" s="99"/>
    </row>
    <row r="45" spans="1:21" ht="12.75" thickBot="1" x14ac:dyDescent="0.25">
      <c r="B45" s="80"/>
      <c r="C45" s="63"/>
      <c r="D45" s="80"/>
      <c r="E45" s="63"/>
      <c r="F45" s="80"/>
      <c r="G45" s="63"/>
      <c r="H45" s="63"/>
      <c r="I45" s="63"/>
      <c r="L45" s="63"/>
      <c r="M45" s="63"/>
      <c r="N45" s="63"/>
      <c r="O45" s="63"/>
      <c r="P45" s="106"/>
      <c r="Q45" s="106"/>
    </row>
    <row r="46" spans="1:21" x14ac:dyDescent="0.2">
      <c r="A46" s="59" t="s">
        <v>189</v>
      </c>
      <c r="B46" s="59" t="s">
        <v>222</v>
      </c>
      <c r="C46" s="60" t="s">
        <v>301</v>
      </c>
      <c r="D46" s="60" t="s">
        <v>225</v>
      </c>
      <c r="E46" s="60" t="s">
        <v>294</v>
      </c>
      <c r="F46" s="60" t="s">
        <v>228</v>
      </c>
      <c r="G46" s="60" t="s">
        <v>302</v>
      </c>
      <c r="H46" s="60" t="s">
        <v>290</v>
      </c>
      <c r="I46" s="60" t="s">
        <v>296</v>
      </c>
      <c r="J46" s="60" t="s">
        <v>315</v>
      </c>
      <c r="K46" s="60" t="s">
        <v>315</v>
      </c>
      <c r="L46" s="60" t="s">
        <v>291</v>
      </c>
      <c r="M46" s="60" t="s">
        <v>297</v>
      </c>
      <c r="N46" s="60" t="s">
        <v>292</v>
      </c>
      <c r="O46" s="60" t="s">
        <v>298</v>
      </c>
      <c r="P46" s="107"/>
      <c r="Q46" s="107"/>
    </row>
    <row r="47" spans="1:21" x14ac:dyDescent="0.2">
      <c r="A47" s="62" t="s">
        <v>190</v>
      </c>
      <c r="B47" s="62">
        <v>1.0067999999999999</v>
      </c>
      <c r="C47" s="63">
        <v>1E-4</v>
      </c>
      <c r="D47" s="63">
        <v>20.1374</v>
      </c>
      <c r="E47" s="63">
        <v>1E-4</v>
      </c>
      <c r="F47" s="63">
        <f t="shared" ref="F47:F55" si="28">(B47*F23)/D47</f>
        <v>5.8407696780918146</v>
      </c>
      <c r="G47" s="63">
        <f>F47*SQRT(((G23/F23)^2)+((C47/B47)^2)+((E47/D47)^2))</f>
        <v>5.8112598702271161E-3</v>
      </c>
      <c r="H47" s="63">
        <v>26.2578</v>
      </c>
      <c r="I47" s="63">
        <v>1E-4</v>
      </c>
      <c r="J47" s="63">
        <v>26.307400000000001</v>
      </c>
      <c r="K47" s="63">
        <v>1E-4</v>
      </c>
      <c r="L47" s="63">
        <f>J47-H47</f>
        <v>4.9600000000001643E-2</v>
      </c>
      <c r="M47" s="63">
        <f>SQRT((I47^2)+(K47^2))</f>
        <v>1.4142135623730951E-4</v>
      </c>
      <c r="N47" s="63">
        <f t="shared" ref="N47:N55" si="29">(L47*2000)/(J47-R$47)</f>
        <v>4.9140535988509084</v>
      </c>
      <c r="O47" s="63">
        <f t="shared" ref="O47:O55" si="30">N47*SQRT(((M47/L47)^2)+((K47/J47)^2)+((S$47/R$47)^2))</f>
        <v>1.401160408170859E-2</v>
      </c>
      <c r="P47" s="101">
        <f>N47/5*100</f>
        <v>98.281071977018158</v>
      </c>
      <c r="Q47" s="101">
        <f>P47*SQRT((O47/N47)^2)</f>
        <v>0.28023208163417179</v>
      </c>
      <c r="R47" s="30">
        <f>H47-D47</f>
        <v>6.1204000000000001</v>
      </c>
      <c r="S47" s="30">
        <f>SQRT((I47^2)+(E47^2))</f>
        <v>1.4142135623730951E-4</v>
      </c>
    </row>
    <row r="48" spans="1:21" s="34" customFormat="1" x14ac:dyDescent="0.2">
      <c r="A48" s="65" t="s">
        <v>191</v>
      </c>
      <c r="B48" s="65">
        <v>1.0067999999999999</v>
      </c>
      <c r="C48" s="66">
        <v>1E-4</v>
      </c>
      <c r="D48" s="66">
        <v>20.1374</v>
      </c>
      <c r="E48" s="66">
        <v>1E-4</v>
      </c>
      <c r="F48" s="66">
        <f t="shared" si="28"/>
        <v>5.8329176176801196</v>
      </c>
      <c r="G48" s="66">
        <f t="shared" ref="G48:G55" si="31">F48*SQRT(((G24/F24)^2)+((C48/B48)^2)+((E48/D48)^2))</f>
        <v>5.8034670597125479E-3</v>
      </c>
      <c r="H48" s="66">
        <v>26.2578</v>
      </c>
      <c r="I48" s="66">
        <v>1E-4</v>
      </c>
      <c r="J48" s="66">
        <v>26.307400000000001</v>
      </c>
      <c r="K48" s="66">
        <v>1E-4</v>
      </c>
      <c r="L48" s="66">
        <f t="shared" ref="L48:L55" si="32">J48-H48</f>
        <v>4.9600000000001643E-2</v>
      </c>
      <c r="M48" s="66">
        <f t="shared" ref="M48:M55" si="33">SQRT((I48^2)+(K48^2))</f>
        <v>1.4142135623730951E-4</v>
      </c>
      <c r="N48" s="66">
        <f t="shared" si="29"/>
        <v>4.9140535988509084</v>
      </c>
      <c r="O48" s="66">
        <f t="shared" si="30"/>
        <v>1.401160408170859E-2</v>
      </c>
      <c r="P48" s="100">
        <f t="shared" ref="P48:P55" si="34">N48/5*100</f>
        <v>98.281071977018158</v>
      </c>
      <c r="Q48" s="100">
        <f t="shared" ref="Q48:Q55" si="35">P48*SQRT((O48/N48)^2)</f>
        <v>0.28023208163417179</v>
      </c>
    </row>
    <row r="49" spans="1:19" x14ac:dyDescent="0.2">
      <c r="A49" s="62" t="s">
        <v>192</v>
      </c>
      <c r="B49" s="62">
        <v>1.0067999999999999</v>
      </c>
      <c r="C49" s="63">
        <v>1E-4</v>
      </c>
      <c r="D49" s="63">
        <v>20.1374</v>
      </c>
      <c r="E49" s="63">
        <v>1E-4</v>
      </c>
      <c r="F49" s="63">
        <f t="shared" si="28"/>
        <v>5.9559332307966733</v>
      </c>
      <c r="G49" s="63">
        <f t="shared" si="31"/>
        <v>6.594324192046877E-3</v>
      </c>
      <c r="H49" s="63">
        <v>26.2578</v>
      </c>
      <c r="I49" s="63">
        <v>1E-4</v>
      </c>
      <c r="J49" s="63">
        <v>26.307400000000001</v>
      </c>
      <c r="K49" s="63">
        <v>1E-4</v>
      </c>
      <c r="L49" s="63">
        <f t="shared" si="32"/>
        <v>4.9600000000001643E-2</v>
      </c>
      <c r="M49" s="63">
        <f t="shared" si="33"/>
        <v>1.4142135623730951E-4</v>
      </c>
      <c r="N49" s="63">
        <f t="shared" si="29"/>
        <v>4.9140535988509084</v>
      </c>
      <c r="O49" s="63">
        <f t="shared" si="30"/>
        <v>1.401160408170859E-2</v>
      </c>
      <c r="P49" s="101">
        <f t="shared" si="34"/>
        <v>98.281071977018158</v>
      </c>
      <c r="Q49" s="101">
        <f t="shared" si="35"/>
        <v>0.28023208163417179</v>
      </c>
    </row>
    <row r="50" spans="1:19" s="35" customFormat="1" x14ac:dyDescent="0.2">
      <c r="A50" s="68" t="s">
        <v>193</v>
      </c>
      <c r="B50" s="68">
        <v>1.0067999999999999</v>
      </c>
      <c r="C50" s="69">
        <v>1E-4</v>
      </c>
      <c r="D50" s="69">
        <v>20.1374</v>
      </c>
      <c r="E50" s="69">
        <v>1E-4</v>
      </c>
      <c r="F50" s="69">
        <f t="shared" si="28"/>
        <v>0.58745044561568749</v>
      </c>
      <c r="G50" s="69">
        <f t="shared" si="31"/>
        <v>6.521799710422063E-4</v>
      </c>
      <c r="H50" s="69">
        <v>26.2578</v>
      </c>
      <c r="I50" s="69">
        <v>1E-4</v>
      </c>
      <c r="J50" s="69">
        <v>26.307400000000001</v>
      </c>
      <c r="K50" s="69">
        <v>1E-4</v>
      </c>
      <c r="L50" s="69">
        <f t="shared" si="32"/>
        <v>4.9600000000001643E-2</v>
      </c>
      <c r="M50" s="69">
        <f t="shared" si="33"/>
        <v>1.4142135623730951E-4</v>
      </c>
      <c r="N50" s="69">
        <f t="shared" si="29"/>
        <v>4.9140535988509084</v>
      </c>
      <c r="O50" s="69">
        <f t="shared" si="30"/>
        <v>1.401160408170859E-2</v>
      </c>
      <c r="P50" s="102">
        <f t="shared" si="34"/>
        <v>98.281071977018158</v>
      </c>
      <c r="Q50" s="102">
        <f t="shared" si="35"/>
        <v>0.28023208163417179</v>
      </c>
    </row>
    <row r="51" spans="1:19" x14ac:dyDescent="0.2">
      <c r="A51" s="62" t="s">
        <v>194</v>
      </c>
      <c r="B51" s="62">
        <v>1.0067999999999999</v>
      </c>
      <c r="C51" s="63">
        <v>1E-4</v>
      </c>
      <c r="D51" s="63">
        <v>20.1374</v>
      </c>
      <c r="E51" s="63">
        <v>1E-4</v>
      </c>
      <c r="F51" s="63">
        <f t="shared" si="28"/>
        <v>0.59879231065480221</v>
      </c>
      <c r="G51" s="63">
        <f t="shared" si="31"/>
        <v>6.6228691438217425E-4</v>
      </c>
      <c r="H51" s="63">
        <v>26.2578</v>
      </c>
      <c r="I51" s="63">
        <v>1E-4</v>
      </c>
      <c r="J51" s="63">
        <v>26.307400000000001</v>
      </c>
      <c r="K51" s="63">
        <v>1E-4</v>
      </c>
      <c r="L51" s="63">
        <f t="shared" si="32"/>
        <v>4.9600000000001643E-2</v>
      </c>
      <c r="M51" s="63">
        <f t="shared" si="33"/>
        <v>1.4142135623730951E-4</v>
      </c>
      <c r="N51" s="63">
        <f t="shared" si="29"/>
        <v>4.9140535988509084</v>
      </c>
      <c r="O51" s="63">
        <f t="shared" si="30"/>
        <v>1.401160408170859E-2</v>
      </c>
      <c r="P51" s="101">
        <f t="shared" si="34"/>
        <v>98.281071977018158</v>
      </c>
      <c r="Q51" s="101">
        <f t="shared" si="35"/>
        <v>0.28023208163417179</v>
      </c>
    </row>
    <row r="52" spans="1:19" s="36" customFormat="1" x14ac:dyDescent="0.2">
      <c r="A52" s="71" t="s">
        <v>195</v>
      </c>
      <c r="B52" s="71">
        <v>1.0067999999999999</v>
      </c>
      <c r="C52" s="72">
        <v>1E-4</v>
      </c>
      <c r="D52" s="72">
        <v>20.1374</v>
      </c>
      <c r="E52" s="72">
        <v>1E-4</v>
      </c>
      <c r="F52" s="72">
        <f t="shared" si="28"/>
        <v>0.56854733721716288</v>
      </c>
      <c r="G52" s="72">
        <f t="shared" si="31"/>
        <v>6.3542205514279101E-4</v>
      </c>
      <c r="H52" s="72">
        <v>26.2578</v>
      </c>
      <c r="I52" s="72">
        <v>1E-4</v>
      </c>
      <c r="J52" s="72">
        <v>26.307400000000001</v>
      </c>
      <c r="K52" s="72">
        <v>1E-4</v>
      </c>
      <c r="L52" s="72">
        <f t="shared" si="32"/>
        <v>4.9600000000001643E-2</v>
      </c>
      <c r="M52" s="72">
        <f t="shared" si="33"/>
        <v>1.4142135623730951E-4</v>
      </c>
      <c r="N52" s="72">
        <f t="shared" si="29"/>
        <v>4.9140535988509084</v>
      </c>
      <c r="O52" s="72">
        <f t="shared" si="30"/>
        <v>1.401160408170859E-2</v>
      </c>
      <c r="P52" s="103">
        <f t="shared" si="34"/>
        <v>98.281071977018158</v>
      </c>
      <c r="Q52" s="103">
        <f t="shared" si="35"/>
        <v>0.28023208163417179</v>
      </c>
    </row>
    <row r="53" spans="1:19" x14ac:dyDescent="0.2">
      <c r="A53" s="62" t="s">
        <v>196</v>
      </c>
      <c r="B53" s="62">
        <v>1.0067999999999999</v>
      </c>
      <c r="C53" s="63">
        <v>1E-4</v>
      </c>
      <c r="D53" s="63">
        <v>20.1374</v>
      </c>
      <c r="E53" s="63">
        <v>1E-4</v>
      </c>
      <c r="F53" s="63">
        <f t="shared" si="28"/>
        <v>0.58756677243660149</v>
      </c>
      <c r="G53" s="63">
        <f t="shared" si="31"/>
        <v>5.8458948995987134E-4</v>
      </c>
      <c r="H53" s="63">
        <v>26.2578</v>
      </c>
      <c r="I53" s="63">
        <v>1E-4</v>
      </c>
      <c r="J53" s="63">
        <v>26.307400000000001</v>
      </c>
      <c r="K53" s="63">
        <v>1E-4</v>
      </c>
      <c r="L53" s="63">
        <f t="shared" si="32"/>
        <v>4.9600000000001643E-2</v>
      </c>
      <c r="M53" s="63">
        <f t="shared" si="33"/>
        <v>1.4142135623730951E-4</v>
      </c>
      <c r="N53" s="63">
        <f t="shared" si="29"/>
        <v>4.9140535988509084</v>
      </c>
      <c r="O53" s="63">
        <f t="shared" si="30"/>
        <v>1.401160408170859E-2</v>
      </c>
      <c r="P53" s="101">
        <f t="shared" si="34"/>
        <v>98.281071977018158</v>
      </c>
      <c r="Q53" s="101">
        <f t="shared" si="35"/>
        <v>0.28023208163417179</v>
      </c>
    </row>
    <row r="54" spans="1:19" s="37" customFormat="1" x14ac:dyDescent="0.2">
      <c r="A54" s="74" t="s">
        <v>197</v>
      </c>
      <c r="B54" s="74">
        <v>1.0067999999999999</v>
      </c>
      <c r="C54" s="75">
        <v>1E-4</v>
      </c>
      <c r="D54" s="75">
        <v>20.1374</v>
      </c>
      <c r="E54" s="75">
        <v>1E-4</v>
      </c>
      <c r="F54" s="75">
        <f t="shared" si="28"/>
        <v>6.0926172453706204</v>
      </c>
      <c r="G54" s="75">
        <f t="shared" si="31"/>
        <v>6.7164926945756948E-3</v>
      </c>
      <c r="H54" s="75">
        <v>26.2578</v>
      </c>
      <c r="I54" s="75">
        <v>1E-4</v>
      </c>
      <c r="J54" s="75">
        <v>26.307400000000001</v>
      </c>
      <c r="K54" s="75">
        <v>1E-4</v>
      </c>
      <c r="L54" s="75">
        <f t="shared" si="32"/>
        <v>4.9600000000001643E-2</v>
      </c>
      <c r="M54" s="75">
        <f t="shared" si="33"/>
        <v>1.4142135623730951E-4</v>
      </c>
      <c r="N54" s="75">
        <f t="shared" si="29"/>
        <v>4.9140535988509084</v>
      </c>
      <c r="O54" s="75">
        <f t="shared" si="30"/>
        <v>1.401160408170859E-2</v>
      </c>
      <c r="P54" s="104">
        <f t="shared" si="34"/>
        <v>98.281071977018158</v>
      </c>
      <c r="Q54" s="104">
        <f t="shared" si="35"/>
        <v>0.28023208163417179</v>
      </c>
    </row>
    <row r="55" spans="1:19" s="38" customFormat="1" ht="12.75" thickBot="1" x14ac:dyDescent="0.25">
      <c r="A55" s="77" t="s">
        <v>198</v>
      </c>
      <c r="B55" s="77">
        <v>1.0067999999999999</v>
      </c>
      <c r="C55" s="78">
        <v>1E-4</v>
      </c>
      <c r="D55" s="78">
        <v>20.1374</v>
      </c>
      <c r="E55" s="78">
        <v>1E-4</v>
      </c>
      <c r="F55" s="78">
        <f t="shared" si="28"/>
        <v>0.57930756815170759</v>
      </c>
      <c r="G55" s="78">
        <f t="shared" si="31"/>
        <v>6.4494748721401673E-4</v>
      </c>
      <c r="H55" s="78">
        <v>26.2578</v>
      </c>
      <c r="I55" s="78">
        <v>1E-4</v>
      </c>
      <c r="J55" s="78">
        <v>26.307400000000001</v>
      </c>
      <c r="K55" s="78">
        <v>1E-4</v>
      </c>
      <c r="L55" s="78">
        <f t="shared" si="32"/>
        <v>4.9600000000001643E-2</v>
      </c>
      <c r="M55" s="78">
        <f t="shared" si="33"/>
        <v>1.4142135623730951E-4</v>
      </c>
      <c r="N55" s="78">
        <f t="shared" si="29"/>
        <v>4.9140535988509084</v>
      </c>
      <c r="O55" s="78">
        <f t="shared" si="30"/>
        <v>1.401160408170859E-2</v>
      </c>
      <c r="P55" s="105">
        <f t="shared" si="34"/>
        <v>98.281071977018158</v>
      </c>
      <c r="Q55" s="105">
        <f t="shared" si="35"/>
        <v>0.28023208163417179</v>
      </c>
    </row>
    <row r="56" spans="1:19" x14ac:dyDescent="0.2">
      <c r="B56" s="63"/>
      <c r="C56" s="63"/>
      <c r="D56" s="63"/>
      <c r="E56" s="63"/>
      <c r="F56" s="63"/>
      <c r="G56" s="63"/>
      <c r="H56" s="63"/>
      <c r="I56" s="63"/>
      <c r="L56" s="63"/>
      <c r="M56" s="63"/>
      <c r="N56" s="63"/>
      <c r="O56" s="63"/>
      <c r="P56" s="99"/>
      <c r="Q56" s="99"/>
    </row>
    <row r="57" spans="1:19" ht="12.75" thickBot="1" x14ac:dyDescent="0.25">
      <c r="B57" s="80"/>
      <c r="C57" s="63"/>
      <c r="D57" s="80"/>
      <c r="E57" s="63"/>
      <c r="F57" s="80"/>
      <c r="G57" s="63"/>
      <c r="H57" s="63"/>
      <c r="I57" s="63"/>
      <c r="L57" s="63"/>
      <c r="M57" s="63"/>
      <c r="N57" s="63"/>
      <c r="O57" s="63"/>
      <c r="P57" s="106"/>
      <c r="Q57" s="106"/>
    </row>
    <row r="58" spans="1:19" x14ac:dyDescent="0.2">
      <c r="A58" s="59" t="s">
        <v>189</v>
      </c>
      <c r="B58" s="59" t="s">
        <v>223</v>
      </c>
      <c r="C58" s="60" t="s">
        <v>303</v>
      </c>
      <c r="D58" s="60" t="s">
        <v>225</v>
      </c>
      <c r="E58" s="60" t="s">
        <v>294</v>
      </c>
      <c r="F58" s="60" t="s">
        <v>229</v>
      </c>
      <c r="G58" s="60" t="s">
        <v>304</v>
      </c>
      <c r="H58" s="60" t="s">
        <v>290</v>
      </c>
      <c r="I58" s="60" t="s">
        <v>296</v>
      </c>
      <c r="J58" s="60" t="s">
        <v>315</v>
      </c>
      <c r="K58" s="60" t="s">
        <v>315</v>
      </c>
      <c r="L58" s="60" t="s">
        <v>291</v>
      </c>
      <c r="M58" s="60" t="s">
        <v>297</v>
      </c>
      <c r="N58" s="60" t="s">
        <v>292</v>
      </c>
      <c r="O58" s="60" t="s">
        <v>298</v>
      </c>
      <c r="P58" s="107"/>
      <c r="Q58" s="107"/>
    </row>
    <row r="59" spans="1:19" x14ac:dyDescent="0.2">
      <c r="A59" s="62" t="s">
        <v>190</v>
      </c>
      <c r="B59" s="62">
        <v>2.0238</v>
      </c>
      <c r="C59" s="63">
        <v>1E-4</v>
      </c>
      <c r="D59" s="63">
        <v>20.137699999999999</v>
      </c>
      <c r="E59" s="63">
        <v>1E-4</v>
      </c>
      <c r="F59" s="63">
        <f t="shared" ref="F59:F67" si="36">(F35*B59)/D59</f>
        <v>1.1728461758956428</v>
      </c>
      <c r="G59" s="63">
        <f>F59*SQRT(((G35/F35)^2)+((C59/B59)^2)+((E59/D59)^2))</f>
        <v>1.1640141250480005E-3</v>
      </c>
      <c r="H59" s="63">
        <v>26.266100000000002</v>
      </c>
      <c r="I59" s="63">
        <v>1E-4</v>
      </c>
      <c r="J59" s="63">
        <v>26.315999999999999</v>
      </c>
      <c r="K59" s="63">
        <v>1E-4</v>
      </c>
      <c r="L59" s="63">
        <f>J59-H59</f>
        <v>4.9899999999997391E-2</v>
      </c>
      <c r="M59" s="63">
        <f>SQRT((I59^2)+(K59^2))</f>
        <v>1.4142135623730951E-4</v>
      </c>
      <c r="N59" s="63">
        <f t="shared" ref="N59:N67" si="37">(L59*2000)/(J59-R$59)</f>
        <v>4.9436287622102082</v>
      </c>
      <c r="O59" s="63">
        <f t="shared" ref="O59:O67" si="38">N59*SQRT(((M59/L59)^2)+((K59/J59)^2)+((S$59/R$59)^2))</f>
        <v>1.4011192149862919E-2</v>
      </c>
      <c r="P59" s="101">
        <f>N59/5*100</f>
        <v>98.872575244204171</v>
      </c>
      <c r="Q59" s="101">
        <f>P59*SQRT((O59/N59)^2)</f>
        <v>0.28022384299725844</v>
      </c>
      <c r="R59" s="30">
        <f>H59-D59</f>
        <v>6.1284000000000027</v>
      </c>
      <c r="S59" s="30">
        <f>SQRT((I59^2)+(E59^2))</f>
        <v>1.4142135623730951E-4</v>
      </c>
    </row>
    <row r="60" spans="1:19" s="34" customFormat="1" x14ac:dyDescent="0.2">
      <c r="A60" s="65" t="s">
        <v>191</v>
      </c>
      <c r="B60" s="65">
        <v>2.0238</v>
      </c>
      <c r="C60" s="66">
        <v>1E-4</v>
      </c>
      <c r="D60" s="66">
        <v>20.137699999999999</v>
      </c>
      <c r="E60" s="66">
        <v>1E-4</v>
      </c>
      <c r="F60" s="66">
        <f t="shared" si="36"/>
        <v>1.1712694557826582</v>
      </c>
      <c r="G60" s="66">
        <f t="shared" ref="G60:G67" si="39">F60*SQRT(((G36/F36)^2)+((C60/B60)^2)+((E60/D60)^2))</f>
        <v>1.162453219535333E-3</v>
      </c>
      <c r="H60" s="66">
        <v>26.266100000000002</v>
      </c>
      <c r="I60" s="66">
        <v>1E-4</v>
      </c>
      <c r="J60" s="66">
        <v>26.315999999999999</v>
      </c>
      <c r="K60" s="66">
        <v>1E-4</v>
      </c>
      <c r="L60" s="66">
        <f t="shared" ref="L60:L67" si="40">J60-H60</f>
        <v>4.9899999999997391E-2</v>
      </c>
      <c r="M60" s="66">
        <f t="shared" ref="M60:M67" si="41">SQRT((I60^2)+(K60^2))</f>
        <v>1.4142135623730951E-4</v>
      </c>
      <c r="N60" s="66">
        <f t="shared" si="37"/>
        <v>4.9436287622102082</v>
      </c>
      <c r="O60" s="66">
        <f t="shared" si="38"/>
        <v>1.4011192149862919E-2</v>
      </c>
      <c r="P60" s="100">
        <f t="shared" ref="P60:P67" si="42">N60/5*100</f>
        <v>98.872575244204171</v>
      </c>
      <c r="Q60" s="100">
        <f t="shared" ref="Q60:Q67" si="43">P60*SQRT((O60/N60)^2)</f>
        <v>0.28022384299725844</v>
      </c>
    </row>
    <row r="61" spans="1:19" x14ac:dyDescent="0.2">
      <c r="A61" s="62" t="s">
        <v>192</v>
      </c>
      <c r="B61" s="62">
        <v>2.0238</v>
      </c>
      <c r="C61" s="63">
        <v>1E-4</v>
      </c>
      <c r="D61" s="63">
        <v>20.137699999999999</v>
      </c>
      <c r="E61" s="63">
        <v>1E-4</v>
      </c>
      <c r="F61" s="63">
        <f t="shared" si="36"/>
        <v>1.1959714042194167</v>
      </c>
      <c r="G61" s="63">
        <f t="shared" si="39"/>
        <v>1.3214998420769206E-3</v>
      </c>
      <c r="H61" s="63">
        <v>26.266100000000002</v>
      </c>
      <c r="I61" s="63">
        <v>1E-4</v>
      </c>
      <c r="J61" s="63">
        <v>26.315999999999999</v>
      </c>
      <c r="K61" s="63">
        <v>1E-4</v>
      </c>
      <c r="L61" s="63">
        <f t="shared" si="40"/>
        <v>4.9899999999997391E-2</v>
      </c>
      <c r="M61" s="63">
        <f t="shared" si="41"/>
        <v>1.4142135623730951E-4</v>
      </c>
      <c r="N61" s="63">
        <f t="shared" si="37"/>
        <v>4.9436287622102082</v>
      </c>
      <c r="O61" s="63">
        <f t="shared" si="38"/>
        <v>1.4011192149862919E-2</v>
      </c>
      <c r="P61" s="101">
        <f t="shared" si="42"/>
        <v>98.872575244204171</v>
      </c>
      <c r="Q61" s="101">
        <f t="shared" si="43"/>
        <v>0.28022384299725844</v>
      </c>
    </row>
    <row r="62" spans="1:19" s="35" customFormat="1" x14ac:dyDescent="0.2">
      <c r="A62" s="68" t="s">
        <v>193</v>
      </c>
      <c r="B62" s="68">
        <v>2.0238</v>
      </c>
      <c r="C62" s="69">
        <v>1E-4</v>
      </c>
      <c r="D62" s="69">
        <v>20.137699999999999</v>
      </c>
      <c r="E62" s="69">
        <v>1E-4</v>
      </c>
      <c r="F62" s="69">
        <f t="shared" si="36"/>
        <v>0.11796202326773546</v>
      </c>
      <c r="G62" s="69">
        <f t="shared" si="39"/>
        <v>1.3069801998393378E-4</v>
      </c>
      <c r="H62" s="69">
        <v>26.266100000000002</v>
      </c>
      <c r="I62" s="69">
        <v>1E-4</v>
      </c>
      <c r="J62" s="69">
        <v>26.315999999999999</v>
      </c>
      <c r="K62" s="69">
        <v>1E-4</v>
      </c>
      <c r="L62" s="69">
        <f t="shared" si="40"/>
        <v>4.9899999999997391E-2</v>
      </c>
      <c r="M62" s="69">
        <f t="shared" si="41"/>
        <v>1.4142135623730951E-4</v>
      </c>
      <c r="N62" s="69">
        <f t="shared" si="37"/>
        <v>4.9436287622102082</v>
      </c>
      <c r="O62" s="69">
        <f t="shared" si="38"/>
        <v>1.4011192149862919E-2</v>
      </c>
      <c r="P62" s="102">
        <f t="shared" si="42"/>
        <v>98.872575244204171</v>
      </c>
      <c r="Q62" s="102">
        <f t="shared" si="43"/>
        <v>0.28022384299725844</v>
      </c>
    </row>
    <row r="63" spans="1:19" x14ac:dyDescent="0.2">
      <c r="A63" s="62" t="s">
        <v>194</v>
      </c>
      <c r="B63" s="62">
        <v>2.0238</v>
      </c>
      <c r="C63" s="63">
        <v>1E-4</v>
      </c>
      <c r="D63" s="63">
        <v>20.137699999999999</v>
      </c>
      <c r="E63" s="63">
        <v>1E-4</v>
      </c>
      <c r="F63" s="63">
        <f t="shared" si="36"/>
        <v>0.12023950787537983</v>
      </c>
      <c r="G63" s="63">
        <f t="shared" si="39"/>
        <v>1.3272146792260909E-4</v>
      </c>
      <c r="H63" s="63">
        <v>26.266100000000002</v>
      </c>
      <c r="I63" s="63">
        <v>1E-4</v>
      </c>
      <c r="J63" s="63">
        <v>26.315999999999999</v>
      </c>
      <c r="K63" s="63">
        <v>1E-4</v>
      </c>
      <c r="L63" s="63">
        <f t="shared" si="40"/>
        <v>4.9899999999997391E-2</v>
      </c>
      <c r="M63" s="63">
        <f t="shared" si="41"/>
        <v>1.4142135623730951E-4</v>
      </c>
      <c r="N63" s="63">
        <f t="shared" si="37"/>
        <v>4.9436287622102082</v>
      </c>
      <c r="O63" s="63">
        <f t="shared" si="38"/>
        <v>1.4011192149862919E-2</v>
      </c>
      <c r="P63" s="101">
        <f t="shared" si="42"/>
        <v>98.872575244204171</v>
      </c>
      <c r="Q63" s="101">
        <f t="shared" si="43"/>
        <v>0.28022384299725844</v>
      </c>
    </row>
    <row r="64" spans="1:19" s="36" customFormat="1" x14ac:dyDescent="0.2">
      <c r="A64" s="71" t="s">
        <v>195</v>
      </c>
      <c r="B64" s="71">
        <v>2.0238</v>
      </c>
      <c r="C64" s="72">
        <v>1E-4</v>
      </c>
      <c r="D64" s="72">
        <v>20.137699999999999</v>
      </c>
      <c r="E64" s="72">
        <v>1E-4</v>
      </c>
      <c r="F64" s="72">
        <f t="shared" si="36"/>
        <v>0.11416621558832811</v>
      </c>
      <c r="G64" s="72">
        <f t="shared" si="39"/>
        <v>1.273430919495709E-4</v>
      </c>
      <c r="H64" s="72">
        <v>26.266100000000002</v>
      </c>
      <c r="I64" s="72">
        <v>1E-4</v>
      </c>
      <c r="J64" s="72">
        <v>26.315999999999999</v>
      </c>
      <c r="K64" s="72">
        <v>1E-4</v>
      </c>
      <c r="L64" s="72">
        <f t="shared" si="40"/>
        <v>4.9899999999997391E-2</v>
      </c>
      <c r="M64" s="72">
        <f t="shared" si="41"/>
        <v>1.4142135623730951E-4</v>
      </c>
      <c r="N64" s="72">
        <f t="shared" si="37"/>
        <v>4.9436287622102082</v>
      </c>
      <c r="O64" s="72">
        <f t="shared" si="38"/>
        <v>1.4011192149862919E-2</v>
      </c>
      <c r="P64" s="103">
        <f t="shared" si="42"/>
        <v>98.872575244204171</v>
      </c>
      <c r="Q64" s="103">
        <f t="shared" si="43"/>
        <v>0.28022384299725844</v>
      </c>
    </row>
    <row r="65" spans="1:19" x14ac:dyDescent="0.2">
      <c r="A65" s="62" t="s">
        <v>196</v>
      </c>
      <c r="B65" s="62">
        <v>2.0238</v>
      </c>
      <c r="C65" s="63">
        <v>1E-4</v>
      </c>
      <c r="D65" s="63">
        <v>20.137699999999999</v>
      </c>
      <c r="E65" s="63">
        <v>1E-4</v>
      </c>
      <c r="F65" s="63">
        <f t="shared" si="36"/>
        <v>0.11798538208422409</v>
      </c>
      <c r="G65" s="63">
        <f t="shared" si="39"/>
        <v>1.1709515464882488E-4</v>
      </c>
      <c r="H65" s="63">
        <v>26.266100000000002</v>
      </c>
      <c r="I65" s="63">
        <v>1E-4</v>
      </c>
      <c r="J65" s="63">
        <v>26.315999999999999</v>
      </c>
      <c r="K65" s="63">
        <v>1E-4</v>
      </c>
      <c r="L65" s="63">
        <f t="shared" si="40"/>
        <v>4.9899999999997391E-2</v>
      </c>
      <c r="M65" s="63">
        <f t="shared" si="41"/>
        <v>1.4142135623730951E-4</v>
      </c>
      <c r="N65" s="63">
        <f t="shared" si="37"/>
        <v>4.9436287622102082</v>
      </c>
      <c r="O65" s="63">
        <f t="shared" si="38"/>
        <v>1.4011192149862919E-2</v>
      </c>
      <c r="P65" s="101">
        <f t="shared" si="42"/>
        <v>98.872575244204171</v>
      </c>
      <c r="Q65" s="101">
        <f t="shared" si="43"/>
        <v>0.28022384299725844</v>
      </c>
    </row>
    <row r="66" spans="1:19" s="37" customFormat="1" x14ac:dyDescent="0.2">
      <c r="A66" s="74" t="s">
        <v>197</v>
      </c>
      <c r="B66" s="74">
        <v>2.0238</v>
      </c>
      <c r="C66" s="75">
        <v>1E-4</v>
      </c>
      <c r="D66" s="75">
        <v>20.137699999999999</v>
      </c>
      <c r="E66" s="75">
        <v>1E-4</v>
      </c>
      <c r="F66" s="75">
        <f t="shared" si="36"/>
        <v>1.2234180135935926</v>
      </c>
      <c r="G66" s="75">
        <f t="shared" si="39"/>
        <v>1.3459587313811904E-3</v>
      </c>
      <c r="H66" s="75">
        <v>26.266100000000002</v>
      </c>
      <c r="I66" s="75">
        <v>1E-4</v>
      </c>
      <c r="J66" s="75">
        <v>26.315999999999999</v>
      </c>
      <c r="K66" s="75">
        <v>1E-4</v>
      </c>
      <c r="L66" s="75">
        <f t="shared" si="40"/>
        <v>4.9899999999997391E-2</v>
      </c>
      <c r="M66" s="75">
        <f t="shared" si="41"/>
        <v>1.4142135623730951E-4</v>
      </c>
      <c r="N66" s="75">
        <f t="shared" si="37"/>
        <v>4.9436287622102082</v>
      </c>
      <c r="O66" s="75">
        <f t="shared" si="38"/>
        <v>1.4011192149862919E-2</v>
      </c>
      <c r="P66" s="104">
        <f t="shared" si="42"/>
        <v>98.872575244204171</v>
      </c>
      <c r="Q66" s="104">
        <f t="shared" si="43"/>
        <v>0.28022384299725844</v>
      </c>
    </row>
    <row r="67" spans="1:19" s="38" customFormat="1" ht="12.75" thickBot="1" x14ac:dyDescent="0.25">
      <c r="A67" s="77" t="s">
        <v>198</v>
      </c>
      <c r="B67" s="77">
        <v>2.0238</v>
      </c>
      <c r="C67" s="78">
        <v>1E-4</v>
      </c>
      <c r="D67" s="78">
        <v>20.137699999999999</v>
      </c>
      <c r="E67" s="78">
        <v>1E-4</v>
      </c>
      <c r="F67" s="78">
        <f t="shared" si="36"/>
        <v>0.11632690611352922</v>
      </c>
      <c r="G67" s="78">
        <f t="shared" si="39"/>
        <v>1.2925006869835454E-4</v>
      </c>
      <c r="H67" s="78">
        <v>26.266100000000002</v>
      </c>
      <c r="I67" s="78">
        <v>1E-4</v>
      </c>
      <c r="J67" s="78">
        <v>26.315999999999999</v>
      </c>
      <c r="K67" s="78">
        <v>1E-4</v>
      </c>
      <c r="L67" s="78">
        <f t="shared" si="40"/>
        <v>4.9899999999997391E-2</v>
      </c>
      <c r="M67" s="78">
        <f t="shared" si="41"/>
        <v>1.4142135623730951E-4</v>
      </c>
      <c r="N67" s="78">
        <f t="shared" si="37"/>
        <v>4.9436287622102082</v>
      </c>
      <c r="O67" s="78">
        <f t="shared" si="38"/>
        <v>1.4011192149862919E-2</v>
      </c>
      <c r="P67" s="105">
        <f t="shared" si="42"/>
        <v>98.872575244204171</v>
      </c>
      <c r="Q67" s="105">
        <f t="shared" si="43"/>
        <v>0.28022384299725844</v>
      </c>
    </row>
    <row r="68" spans="1:19" x14ac:dyDescent="0.2">
      <c r="B68" s="63"/>
      <c r="C68" s="63"/>
      <c r="D68" s="63"/>
      <c r="E68" s="63"/>
      <c r="F68" s="63"/>
      <c r="G68" s="63"/>
      <c r="H68" s="63"/>
      <c r="I68" s="63"/>
      <c r="L68" s="63"/>
      <c r="M68" s="63"/>
      <c r="N68" s="63"/>
      <c r="O68" s="63"/>
      <c r="P68" s="99"/>
      <c r="Q68" s="99"/>
    </row>
    <row r="69" spans="1:19" ht="12.75" thickBot="1" x14ac:dyDescent="0.25">
      <c r="B69" s="80"/>
      <c r="C69" s="63"/>
      <c r="D69" s="80"/>
      <c r="E69" s="63"/>
      <c r="F69" s="80"/>
      <c r="G69" s="63"/>
      <c r="H69" s="63"/>
      <c r="I69" s="63"/>
      <c r="L69" s="63"/>
      <c r="M69" s="63"/>
      <c r="N69" s="63"/>
      <c r="O69" s="63"/>
      <c r="P69" s="106"/>
      <c r="Q69" s="106"/>
    </row>
    <row r="70" spans="1:19" x14ac:dyDescent="0.2">
      <c r="A70" s="59" t="s">
        <v>189</v>
      </c>
      <c r="B70" s="59" t="s">
        <v>224</v>
      </c>
      <c r="C70" s="60" t="s">
        <v>305</v>
      </c>
      <c r="D70" s="60" t="s">
        <v>225</v>
      </c>
      <c r="E70" s="60" t="s">
        <v>294</v>
      </c>
      <c r="F70" s="60" t="s">
        <v>230</v>
      </c>
      <c r="G70" s="60" t="s">
        <v>306</v>
      </c>
      <c r="H70" s="60" t="s">
        <v>290</v>
      </c>
      <c r="I70" s="60" t="s">
        <v>296</v>
      </c>
      <c r="J70" s="60" t="s">
        <v>315</v>
      </c>
      <c r="K70" s="60" t="s">
        <v>315</v>
      </c>
      <c r="L70" s="60" t="s">
        <v>291</v>
      </c>
      <c r="M70" s="60" t="s">
        <v>297</v>
      </c>
      <c r="N70" s="60" t="s">
        <v>292</v>
      </c>
      <c r="O70" s="60" t="s">
        <v>298</v>
      </c>
      <c r="P70" s="107"/>
      <c r="Q70" s="107"/>
    </row>
    <row r="71" spans="1:19" x14ac:dyDescent="0.2">
      <c r="A71" s="62" t="s">
        <v>190</v>
      </c>
      <c r="B71" s="62">
        <v>1.0067999999999999</v>
      </c>
      <c r="C71" s="63">
        <v>1E-4</v>
      </c>
      <c r="D71" s="63">
        <v>20.099499999999999</v>
      </c>
      <c r="E71" s="63">
        <v>1E-4</v>
      </c>
      <c r="F71" s="63">
        <f t="shared" ref="F71:F79" si="44">(B71*F35)/D71</f>
        <v>0.5845764077961757</v>
      </c>
      <c r="G71" s="63">
        <f>F71*SQRT(((G35/F35)^2)+((C71/B71)^2)+((E71/D71)^2))</f>
        <v>5.8235657405813893E-4</v>
      </c>
      <c r="H71" s="63">
        <v>26.2225</v>
      </c>
      <c r="I71" s="63">
        <v>1E-4</v>
      </c>
      <c r="J71" s="63">
        <v>26.272200000000002</v>
      </c>
      <c r="K71" s="63">
        <v>1E-4</v>
      </c>
      <c r="L71" s="63">
        <f>J71-H71</f>
        <v>4.970000000000141E-2</v>
      </c>
      <c r="M71" s="63">
        <f>SQRT((I71^2)+(K71^2))</f>
        <v>1.4142135623730951E-4</v>
      </c>
      <c r="N71" s="63">
        <f t="shared" ref="N71:N79" si="45">(L71*2000)/(J71-R$71)</f>
        <v>4.9331983403808994</v>
      </c>
      <c r="O71" s="63">
        <f t="shared" ref="O71:O79" si="46">N71*SQRT(((M71/L71)^2)+((K71/J71)^2)+((S$71/R$71)^2))</f>
        <v>1.4037891472552378E-2</v>
      </c>
      <c r="P71" s="101">
        <f>N71/5*100</f>
        <v>98.663966807617982</v>
      </c>
      <c r="Q71" s="101">
        <f>P71*SQRT((O71/N71)^2)</f>
        <v>0.28075782945104755</v>
      </c>
      <c r="R71" s="30">
        <f>H71-D71</f>
        <v>6.1230000000000011</v>
      </c>
      <c r="S71" s="30">
        <f>SQRT((I71^2)+(E71^2))</f>
        <v>1.4142135623730951E-4</v>
      </c>
    </row>
    <row r="72" spans="1:19" s="34" customFormat="1" x14ac:dyDescent="0.2">
      <c r="A72" s="65" t="s">
        <v>191</v>
      </c>
      <c r="B72" s="65">
        <v>1.0067999999999999</v>
      </c>
      <c r="C72" s="66">
        <v>1E-4</v>
      </c>
      <c r="D72" s="66">
        <v>20.099499999999999</v>
      </c>
      <c r="E72" s="66">
        <v>1E-4</v>
      </c>
      <c r="F72" s="66">
        <f t="shared" si="44"/>
        <v>0.5837905303310047</v>
      </c>
      <c r="G72" s="66">
        <f t="shared" ref="G72:G79" si="47">F72*SQRT(((G36/F36)^2)+((C72/B72)^2)+((E72/D72)^2))</f>
        <v>5.8157563786792317E-4</v>
      </c>
      <c r="H72" s="66">
        <v>26.2225</v>
      </c>
      <c r="I72" s="66">
        <v>1E-4</v>
      </c>
      <c r="J72" s="66">
        <v>26.272200000000002</v>
      </c>
      <c r="K72" s="66">
        <v>1E-4</v>
      </c>
      <c r="L72" s="66">
        <f t="shared" ref="L72:L79" si="48">J72-H72</f>
        <v>4.970000000000141E-2</v>
      </c>
      <c r="M72" s="66">
        <f t="shared" ref="M72:M79" si="49">SQRT((I72^2)+(K72^2))</f>
        <v>1.4142135623730951E-4</v>
      </c>
      <c r="N72" s="66">
        <f t="shared" si="45"/>
        <v>4.9331983403808994</v>
      </c>
      <c r="O72" s="66">
        <f t="shared" si="46"/>
        <v>1.4037891472552378E-2</v>
      </c>
      <c r="P72" s="100">
        <f t="shared" ref="P72:P79" si="50">N72/5*100</f>
        <v>98.663966807617982</v>
      </c>
      <c r="Q72" s="100">
        <f t="shared" ref="Q72:Q79" si="51">P72*SQRT((O72/N72)^2)</f>
        <v>0.28075782945104755</v>
      </c>
    </row>
    <row r="73" spans="1:19" x14ac:dyDescent="0.2">
      <c r="A73" s="62" t="s">
        <v>192</v>
      </c>
      <c r="B73" s="62">
        <v>1.0067999999999999</v>
      </c>
      <c r="C73" s="63">
        <v>1E-4</v>
      </c>
      <c r="D73" s="63">
        <v>20.099499999999999</v>
      </c>
      <c r="E73" s="63">
        <v>1E-4</v>
      </c>
      <c r="F73" s="63">
        <f t="shared" si="44"/>
        <v>0.59610261061868564</v>
      </c>
      <c r="G73" s="63">
        <f t="shared" si="47"/>
        <v>6.6066867255670976E-4</v>
      </c>
      <c r="H73" s="63">
        <v>26.2225</v>
      </c>
      <c r="I73" s="63">
        <v>1E-4</v>
      </c>
      <c r="J73" s="63">
        <v>26.272200000000002</v>
      </c>
      <c r="K73" s="63">
        <v>1E-4</v>
      </c>
      <c r="L73" s="63">
        <f t="shared" si="48"/>
        <v>4.970000000000141E-2</v>
      </c>
      <c r="M73" s="63">
        <f t="shared" si="49"/>
        <v>1.4142135623730951E-4</v>
      </c>
      <c r="N73" s="63">
        <f t="shared" si="45"/>
        <v>4.9331983403808994</v>
      </c>
      <c r="O73" s="63">
        <f t="shared" si="46"/>
        <v>1.4037891472552378E-2</v>
      </c>
      <c r="P73" s="101">
        <f t="shared" si="50"/>
        <v>98.663966807617982</v>
      </c>
      <c r="Q73" s="101">
        <f t="shared" si="51"/>
        <v>0.28075782945104755</v>
      </c>
    </row>
    <row r="74" spans="1:19" s="35" customFormat="1" x14ac:dyDescent="0.2">
      <c r="A74" s="68" t="s">
        <v>193</v>
      </c>
      <c r="B74" s="68">
        <v>1.0067999999999999</v>
      </c>
      <c r="C74" s="69">
        <v>1E-4</v>
      </c>
      <c r="D74" s="69">
        <v>20.099499999999999</v>
      </c>
      <c r="E74" s="69">
        <v>1E-4</v>
      </c>
      <c r="F74" s="69">
        <f t="shared" si="44"/>
        <v>5.879527702391333E-2</v>
      </c>
      <c r="G74" s="69">
        <f t="shared" si="47"/>
        <v>6.5339903905300387E-5</v>
      </c>
      <c r="H74" s="69">
        <v>26.2225</v>
      </c>
      <c r="I74" s="69">
        <v>1E-4</v>
      </c>
      <c r="J74" s="69">
        <v>26.272200000000002</v>
      </c>
      <c r="K74" s="69">
        <v>1E-4</v>
      </c>
      <c r="L74" s="69">
        <f t="shared" si="48"/>
        <v>4.970000000000141E-2</v>
      </c>
      <c r="M74" s="69">
        <f t="shared" si="49"/>
        <v>1.4142135623730951E-4</v>
      </c>
      <c r="N74" s="69">
        <f t="shared" si="45"/>
        <v>4.9331983403808994</v>
      </c>
      <c r="O74" s="69">
        <f t="shared" si="46"/>
        <v>1.4037891472552378E-2</v>
      </c>
      <c r="P74" s="102">
        <f t="shared" si="50"/>
        <v>98.663966807617982</v>
      </c>
      <c r="Q74" s="102">
        <f t="shared" si="51"/>
        <v>0.28075782945104755</v>
      </c>
    </row>
    <row r="75" spans="1:19" x14ac:dyDescent="0.2">
      <c r="A75" s="62" t="s">
        <v>194</v>
      </c>
      <c r="B75" s="62">
        <v>1.0067999999999999</v>
      </c>
      <c r="C75" s="63">
        <v>1E-4</v>
      </c>
      <c r="D75" s="63">
        <v>20.099499999999999</v>
      </c>
      <c r="E75" s="63">
        <v>1E-4</v>
      </c>
      <c r="F75" s="63">
        <f t="shared" si="44"/>
        <v>5.9930433362493832E-2</v>
      </c>
      <c r="G75" s="63">
        <f t="shared" si="47"/>
        <v>6.6352992087883854E-5</v>
      </c>
      <c r="H75" s="63">
        <v>26.2225</v>
      </c>
      <c r="I75" s="63">
        <v>1E-4</v>
      </c>
      <c r="J75" s="63">
        <v>26.272200000000002</v>
      </c>
      <c r="K75" s="63">
        <v>1E-4</v>
      </c>
      <c r="L75" s="63">
        <f t="shared" si="48"/>
        <v>4.970000000000141E-2</v>
      </c>
      <c r="M75" s="63">
        <f t="shared" si="49"/>
        <v>1.4142135623730951E-4</v>
      </c>
      <c r="N75" s="63">
        <f t="shared" si="45"/>
        <v>4.9331983403808994</v>
      </c>
      <c r="O75" s="63">
        <f t="shared" si="46"/>
        <v>1.4037891472552378E-2</v>
      </c>
      <c r="P75" s="101">
        <f t="shared" si="50"/>
        <v>98.663966807617982</v>
      </c>
      <c r="Q75" s="101">
        <f t="shared" si="51"/>
        <v>0.28075782945104755</v>
      </c>
    </row>
    <row r="76" spans="1:19" s="36" customFormat="1" x14ac:dyDescent="0.2">
      <c r="A76" s="71" t="s">
        <v>195</v>
      </c>
      <c r="B76" s="71">
        <v>1.0067999999999999</v>
      </c>
      <c r="C76" s="72">
        <v>1E-4</v>
      </c>
      <c r="D76" s="72">
        <v>20.099499999999999</v>
      </c>
      <c r="E76" s="72">
        <v>1E-4</v>
      </c>
      <c r="F76" s="72">
        <f t="shared" si="44"/>
        <v>5.6903349792945812E-2</v>
      </c>
      <c r="G76" s="72">
        <f t="shared" si="47"/>
        <v>6.3660125610649673E-5</v>
      </c>
      <c r="H76" s="72">
        <v>26.2225</v>
      </c>
      <c r="I76" s="72">
        <v>1E-4</v>
      </c>
      <c r="J76" s="72">
        <v>26.272200000000002</v>
      </c>
      <c r="K76" s="72">
        <v>1E-4</v>
      </c>
      <c r="L76" s="72">
        <f t="shared" si="48"/>
        <v>4.970000000000141E-2</v>
      </c>
      <c r="M76" s="72">
        <f t="shared" si="49"/>
        <v>1.4142135623730951E-4</v>
      </c>
      <c r="N76" s="72">
        <f t="shared" si="45"/>
        <v>4.9331983403808994</v>
      </c>
      <c r="O76" s="72">
        <f t="shared" si="46"/>
        <v>1.4037891472552378E-2</v>
      </c>
      <c r="P76" s="103">
        <f t="shared" si="50"/>
        <v>98.663966807617982</v>
      </c>
      <c r="Q76" s="103">
        <f t="shared" si="51"/>
        <v>0.28075782945104755</v>
      </c>
    </row>
    <row r="77" spans="1:19" x14ac:dyDescent="0.2">
      <c r="A77" s="62" t="s">
        <v>196</v>
      </c>
      <c r="B77" s="62">
        <v>1.0067999999999999</v>
      </c>
      <c r="C77" s="63">
        <v>1E-4</v>
      </c>
      <c r="D77" s="63">
        <v>20.099499999999999</v>
      </c>
      <c r="E77" s="63">
        <v>1E-4</v>
      </c>
      <c r="F77" s="63">
        <f t="shared" si="44"/>
        <v>5.8806919653026965E-2</v>
      </c>
      <c r="G77" s="63">
        <f t="shared" si="47"/>
        <v>5.8582743315493686E-5</v>
      </c>
      <c r="H77" s="63">
        <v>26.2225</v>
      </c>
      <c r="I77" s="63">
        <v>1E-4</v>
      </c>
      <c r="J77" s="63">
        <v>26.272200000000002</v>
      </c>
      <c r="K77" s="63">
        <v>1E-4</v>
      </c>
      <c r="L77" s="63">
        <f t="shared" si="48"/>
        <v>4.970000000000141E-2</v>
      </c>
      <c r="M77" s="63">
        <f t="shared" si="49"/>
        <v>1.4142135623730951E-4</v>
      </c>
      <c r="N77" s="63">
        <f t="shared" si="45"/>
        <v>4.9331983403808994</v>
      </c>
      <c r="O77" s="63">
        <f t="shared" si="46"/>
        <v>1.4037891472552378E-2</v>
      </c>
      <c r="P77" s="101">
        <f t="shared" si="50"/>
        <v>98.663966807617982</v>
      </c>
      <c r="Q77" s="101">
        <f t="shared" si="51"/>
        <v>0.28075782945104755</v>
      </c>
    </row>
    <row r="78" spans="1:19" s="37" customFormat="1" x14ac:dyDescent="0.2">
      <c r="A78" s="74" t="s">
        <v>197</v>
      </c>
      <c r="B78" s="74">
        <v>1.0067999999999999</v>
      </c>
      <c r="C78" s="75">
        <v>1E-4</v>
      </c>
      <c r="D78" s="75">
        <v>20.099499999999999</v>
      </c>
      <c r="E78" s="75">
        <v>1E-4</v>
      </c>
      <c r="F78" s="75">
        <f t="shared" si="44"/>
        <v>0.60978269982721978</v>
      </c>
      <c r="G78" s="75">
        <f t="shared" si="47"/>
        <v>6.7291438360499482E-4</v>
      </c>
      <c r="H78" s="75">
        <v>26.2225</v>
      </c>
      <c r="I78" s="75">
        <v>1E-4</v>
      </c>
      <c r="J78" s="75">
        <v>26.272200000000002</v>
      </c>
      <c r="K78" s="75">
        <v>1E-4</v>
      </c>
      <c r="L78" s="75">
        <f t="shared" si="48"/>
        <v>4.970000000000141E-2</v>
      </c>
      <c r="M78" s="75">
        <f t="shared" si="49"/>
        <v>1.4142135623730951E-4</v>
      </c>
      <c r="N78" s="75">
        <f t="shared" si="45"/>
        <v>4.9331983403808994</v>
      </c>
      <c r="O78" s="75">
        <f t="shared" si="46"/>
        <v>1.4037891472552378E-2</v>
      </c>
      <c r="P78" s="104">
        <f t="shared" si="50"/>
        <v>98.663966807617982</v>
      </c>
      <c r="Q78" s="104">
        <f t="shared" si="51"/>
        <v>0.28075782945104755</v>
      </c>
    </row>
    <row r="79" spans="1:19" s="38" customFormat="1" ht="12.75" thickBot="1" x14ac:dyDescent="0.25">
      <c r="A79" s="77" t="s">
        <v>198</v>
      </c>
      <c r="B79" s="77">
        <v>1.0067999999999999</v>
      </c>
      <c r="C79" s="78">
        <v>1E-4</v>
      </c>
      <c r="D79" s="78">
        <v>20.099499999999999</v>
      </c>
      <c r="E79" s="78">
        <v>1E-4</v>
      </c>
      <c r="F79" s="78">
        <f t="shared" si="44"/>
        <v>5.7980292985958096E-2</v>
      </c>
      <c r="G79" s="78">
        <f t="shared" si="47"/>
        <v>6.4614937675629134E-5</v>
      </c>
      <c r="H79" s="78">
        <v>26.2225</v>
      </c>
      <c r="I79" s="78">
        <v>1E-4</v>
      </c>
      <c r="J79" s="78">
        <v>26.272200000000002</v>
      </c>
      <c r="K79" s="78">
        <v>1E-4</v>
      </c>
      <c r="L79" s="78">
        <f t="shared" si="48"/>
        <v>4.970000000000141E-2</v>
      </c>
      <c r="M79" s="78">
        <f t="shared" si="49"/>
        <v>1.4142135623730951E-4</v>
      </c>
      <c r="N79" s="78">
        <f t="shared" si="45"/>
        <v>4.9331983403808994</v>
      </c>
      <c r="O79" s="78">
        <f t="shared" si="46"/>
        <v>1.4037891472552378E-2</v>
      </c>
      <c r="P79" s="105">
        <f t="shared" si="50"/>
        <v>98.663966807617982</v>
      </c>
      <c r="Q79" s="105">
        <f t="shared" si="51"/>
        <v>0.28075782945104755</v>
      </c>
    </row>
    <row r="84" spans="1:10" ht="12.75" thickBot="1" x14ac:dyDescent="0.25"/>
    <row r="85" spans="1:10" ht="12.75" thickBot="1" x14ac:dyDescent="0.25">
      <c r="A85" s="108" t="s">
        <v>189</v>
      </c>
      <c r="B85" s="108" t="s">
        <v>190</v>
      </c>
      <c r="C85" s="109" t="s">
        <v>191</v>
      </c>
      <c r="D85" s="108" t="s">
        <v>192</v>
      </c>
      <c r="E85" s="110" t="s">
        <v>193</v>
      </c>
      <c r="F85" s="108" t="s">
        <v>194</v>
      </c>
      <c r="G85" s="111" t="s">
        <v>195</v>
      </c>
      <c r="H85" s="108" t="s">
        <v>196</v>
      </c>
      <c r="I85" s="112" t="s">
        <v>197</v>
      </c>
      <c r="J85" s="113" t="s">
        <v>198</v>
      </c>
    </row>
    <row r="86" spans="1:10" x14ac:dyDescent="0.2">
      <c r="B86" s="88">
        <v>116.82351541081259</v>
      </c>
      <c r="C86" s="95">
        <v>116.66646328394086</v>
      </c>
      <c r="D86" s="88">
        <v>119.1269466049314</v>
      </c>
      <c r="E86" s="91">
        <v>11.749825788181711</v>
      </c>
      <c r="F86" s="88">
        <v>11.976678860329773</v>
      </c>
      <c r="G86" s="97">
        <v>11.371737334601606</v>
      </c>
      <c r="H86" s="88">
        <v>11.752152486357588</v>
      </c>
      <c r="I86" s="90">
        <v>121.86081696158753</v>
      </c>
      <c r="J86" s="93">
        <v>11.58695691587028</v>
      </c>
    </row>
    <row r="87" spans="1:10" x14ac:dyDescent="0.2">
      <c r="B87" s="87">
        <v>11.670335228942426</v>
      </c>
      <c r="C87" s="94">
        <v>11.65464617042911</v>
      </c>
      <c r="D87" s="87">
        <v>11.900441420471068</v>
      </c>
      <c r="E87" s="32">
        <v>1.1737740072925567</v>
      </c>
      <c r="F87" s="87">
        <v>1.1964359807006801</v>
      </c>
      <c r="G87" s="96">
        <v>1.1360040516123504</v>
      </c>
      <c r="H87" s="87">
        <v>1.17400643778905</v>
      </c>
      <c r="I87" s="89">
        <v>12.173547253851018</v>
      </c>
      <c r="J87" s="92">
        <v>1.1575038725380062</v>
      </c>
    </row>
    <row r="88" spans="1:10" x14ac:dyDescent="0.2">
      <c r="B88" s="87">
        <v>5.8407696780918146</v>
      </c>
      <c r="C88" s="94">
        <v>5.8329176176801196</v>
      </c>
      <c r="D88" s="87">
        <v>5.9559332307966733</v>
      </c>
      <c r="E88" s="32">
        <v>0.58745044561568749</v>
      </c>
      <c r="F88" s="87">
        <v>0.59879231065480221</v>
      </c>
      <c r="G88" s="96">
        <v>0.56854733721716288</v>
      </c>
      <c r="H88" s="87">
        <v>0.58756677243660149</v>
      </c>
      <c r="I88" s="89">
        <v>6.0926172453706204</v>
      </c>
      <c r="J88" s="92">
        <v>0.57930756815170759</v>
      </c>
    </row>
    <row r="89" spans="1:10" x14ac:dyDescent="0.2">
      <c r="B89" s="87">
        <v>1.1728461758956428</v>
      </c>
      <c r="C89" s="94">
        <v>1.1712694557826582</v>
      </c>
      <c r="D89" s="87">
        <v>1.1959714042194167</v>
      </c>
      <c r="E89" s="32">
        <v>0.11796202326773546</v>
      </c>
      <c r="F89" s="87">
        <v>0.12023950787537983</v>
      </c>
      <c r="G89" s="96">
        <v>0.11416621558832811</v>
      </c>
      <c r="H89" s="87">
        <v>0.11798538208422409</v>
      </c>
      <c r="I89" s="89">
        <v>1.2234180135935926</v>
      </c>
      <c r="J89" s="92">
        <v>0.11632690611352922</v>
      </c>
    </row>
    <row r="90" spans="1:10" x14ac:dyDescent="0.2">
      <c r="B90" s="87">
        <v>0.5845764077961757</v>
      </c>
      <c r="C90" s="94">
        <v>0.5837905303310047</v>
      </c>
      <c r="D90" s="87">
        <v>0.59610261061868564</v>
      </c>
      <c r="E90" s="32">
        <v>5.879527702391333E-2</v>
      </c>
      <c r="F90" s="87">
        <v>5.9930433362493832E-2</v>
      </c>
      <c r="G90" s="96">
        <v>5.6903349792945812E-2</v>
      </c>
      <c r="H90" s="87">
        <v>5.8806919653026965E-2</v>
      </c>
      <c r="I90" s="89">
        <v>0.60978269982721978</v>
      </c>
      <c r="J90" s="92">
        <v>5.7980292985958096E-2</v>
      </c>
    </row>
    <row r="91" spans="1:10" ht="12.75" thickBot="1" x14ac:dyDescent="0.25"/>
    <row r="92" spans="1:10" x14ac:dyDescent="0.2">
      <c r="A92" s="294" t="s">
        <v>314</v>
      </c>
      <c r="B92" s="59">
        <v>0.11565119283693093</v>
      </c>
      <c r="C92" s="126">
        <v>0.11549611028996006</v>
      </c>
      <c r="D92" s="60">
        <v>0.1313625200396821</v>
      </c>
      <c r="E92" s="122">
        <v>1.2992064590947931E-2</v>
      </c>
      <c r="F92" s="60">
        <v>1.3193003669322138E-2</v>
      </c>
      <c r="G92" s="128">
        <v>1.2658909517460374E-2</v>
      </c>
      <c r="H92" s="60">
        <v>1.1634045495280418E-2</v>
      </c>
      <c r="I92" s="120">
        <v>0.13379144705944379</v>
      </c>
      <c r="J92" s="124">
        <v>1.2848277299044251E-2</v>
      </c>
    </row>
    <row r="93" spans="1:10" x14ac:dyDescent="0.2">
      <c r="A93" s="295"/>
      <c r="B93" s="62">
        <v>1.1567943442689377E-2</v>
      </c>
      <c r="C93" s="66">
        <v>1.1552431300814006E-2</v>
      </c>
      <c r="D93" s="63">
        <v>1.3136217322578707E-2</v>
      </c>
      <c r="E93" s="69">
        <v>1.2991957769168973E-3</v>
      </c>
      <c r="F93" s="63">
        <v>1.3192997163457263E-3</v>
      </c>
      <c r="G93" s="72">
        <v>1.2658632831915614E-3</v>
      </c>
      <c r="H93" s="63">
        <v>1.1636886929168007E-3</v>
      </c>
      <c r="I93" s="75">
        <v>1.3379229771683291E-2</v>
      </c>
      <c r="J93" s="125">
        <v>1.2848097721704658E-3</v>
      </c>
    </row>
    <row r="94" spans="1:10" x14ac:dyDescent="0.2">
      <c r="A94" s="295"/>
      <c r="B94" s="62">
        <v>5.8112598702271161E-3</v>
      </c>
      <c r="C94" s="66">
        <v>5.8034670597125479E-3</v>
      </c>
      <c r="D94" s="63">
        <v>6.594324192046877E-3</v>
      </c>
      <c r="E94" s="69">
        <v>6.521799710422063E-4</v>
      </c>
      <c r="F94" s="63">
        <v>6.6228691438217425E-4</v>
      </c>
      <c r="G94" s="72">
        <v>6.3542205514279101E-4</v>
      </c>
      <c r="H94" s="63">
        <v>5.8458948995987134E-4</v>
      </c>
      <c r="I94" s="75">
        <v>6.7164926945756948E-3</v>
      </c>
      <c r="J94" s="125">
        <v>6.4494748721401673E-4</v>
      </c>
    </row>
    <row r="95" spans="1:10" x14ac:dyDescent="0.2">
      <c r="A95" s="295"/>
      <c r="B95" s="62">
        <v>1.1640141250480005E-3</v>
      </c>
      <c r="C95" s="66">
        <v>1.162453219535333E-3</v>
      </c>
      <c r="D95" s="63">
        <v>1.3214998420769206E-3</v>
      </c>
      <c r="E95" s="69">
        <v>1.3069801998393378E-4</v>
      </c>
      <c r="F95" s="63">
        <v>1.3272146792260909E-4</v>
      </c>
      <c r="G95" s="72">
        <v>1.273430919495709E-4</v>
      </c>
      <c r="H95" s="63">
        <v>1.1709515464882488E-4</v>
      </c>
      <c r="I95" s="75">
        <v>1.3459587313811904E-3</v>
      </c>
      <c r="J95" s="125">
        <v>1.2925006869835454E-4</v>
      </c>
    </row>
    <row r="96" spans="1:10" ht="12.75" thickBot="1" x14ac:dyDescent="0.25">
      <c r="A96" s="295"/>
      <c r="B96" s="130">
        <v>5.8235657405813893E-4</v>
      </c>
      <c r="C96" s="127">
        <v>5.8157563786792317E-4</v>
      </c>
      <c r="D96" s="119">
        <v>6.6066867255670976E-4</v>
      </c>
      <c r="E96" s="123">
        <v>6.5339903905300387E-5</v>
      </c>
      <c r="F96" s="119">
        <v>6.6352992087883854E-5</v>
      </c>
      <c r="G96" s="129">
        <v>6.3660125610649673E-5</v>
      </c>
      <c r="H96" s="119">
        <v>5.8582743315493686E-5</v>
      </c>
      <c r="I96" s="121">
        <v>6.7291438360499482E-4</v>
      </c>
      <c r="J96" s="79">
        <v>6.4614937675629134E-5</v>
      </c>
    </row>
    <row r="101" spans="1:10" x14ac:dyDescent="0.2">
      <c r="B101" s="87">
        <v>0.5845764077961757</v>
      </c>
      <c r="C101" s="94">
        <v>0.5837905303310047</v>
      </c>
      <c r="D101" s="87">
        <v>0.59610261061868564</v>
      </c>
      <c r="E101" s="32">
        <v>5.879527702391333E-2</v>
      </c>
      <c r="F101" s="87">
        <v>5.9930433362493832E-2</v>
      </c>
      <c r="G101" s="96">
        <v>5.6903349792945812E-2</v>
      </c>
      <c r="H101" s="87">
        <v>5.8806919653026965E-2</v>
      </c>
      <c r="I101" s="89">
        <v>0.60978269982721978</v>
      </c>
      <c r="J101" s="92">
        <v>5.7980292985958096E-2</v>
      </c>
    </row>
    <row r="102" spans="1:10" x14ac:dyDescent="0.2">
      <c r="B102" s="87">
        <v>1.1728461758956428</v>
      </c>
      <c r="C102" s="94">
        <v>1.1712694557826582</v>
      </c>
      <c r="D102" s="87">
        <v>1.1959714042194167</v>
      </c>
      <c r="E102" s="32">
        <v>0.11796202326773546</v>
      </c>
      <c r="F102" s="87">
        <v>0.12023950787537983</v>
      </c>
      <c r="G102" s="96">
        <v>0.11416621558832811</v>
      </c>
      <c r="H102" s="87">
        <v>0.11798538208422409</v>
      </c>
      <c r="I102" s="89">
        <v>1.2234180135935926</v>
      </c>
      <c r="J102" s="92">
        <v>0.11632690611352922</v>
      </c>
    </row>
    <row r="103" spans="1:10" x14ac:dyDescent="0.2">
      <c r="B103" s="87">
        <v>5.8407696780918146</v>
      </c>
      <c r="C103" s="94">
        <v>5.8329176176801196</v>
      </c>
      <c r="D103" s="87">
        <v>5.9559332307966733</v>
      </c>
      <c r="E103" s="32">
        <v>0.58745044561568749</v>
      </c>
      <c r="F103" s="87">
        <v>0.59879231065480221</v>
      </c>
      <c r="G103" s="96">
        <v>0.56854733721716288</v>
      </c>
      <c r="H103" s="87">
        <v>0.58756677243660149</v>
      </c>
      <c r="I103" s="89">
        <v>6.0926172453706204</v>
      </c>
      <c r="J103" s="92">
        <v>0.57930756815170759</v>
      </c>
    </row>
    <row r="104" spans="1:10" x14ac:dyDescent="0.2">
      <c r="B104" s="87">
        <v>11.670335228942426</v>
      </c>
      <c r="C104" s="94">
        <v>11.65464617042911</v>
      </c>
      <c r="D104" s="87">
        <v>11.900441420471068</v>
      </c>
      <c r="E104" s="32">
        <v>1.1737740072925567</v>
      </c>
      <c r="F104" s="87">
        <v>1.1964359807006801</v>
      </c>
      <c r="G104" s="96">
        <v>1.1360040516123504</v>
      </c>
      <c r="H104" s="87">
        <v>1.17400643778905</v>
      </c>
      <c r="I104" s="89">
        <v>12.173547253851018</v>
      </c>
      <c r="J104" s="92">
        <v>1.1575038725380062</v>
      </c>
    </row>
    <row r="105" spans="1:10" x14ac:dyDescent="0.2">
      <c r="B105" s="88">
        <v>116.82351541081259</v>
      </c>
      <c r="C105" s="95">
        <v>116.66646328394086</v>
      </c>
      <c r="D105" s="88">
        <v>119.1269466049314</v>
      </c>
      <c r="E105" s="91">
        <v>11.749825788181711</v>
      </c>
      <c r="F105" s="88">
        <v>11.976678860329773</v>
      </c>
      <c r="G105" s="97">
        <v>11.371737334601606</v>
      </c>
      <c r="H105" s="88">
        <v>11.752152486357588</v>
      </c>
      <c r="I105" s="90">
        <v>121.86081696158753</v>
      </c>
      <c r="J105" s="93">
        <v>11.58695691587028</v>
      </c>
    </row>
    <row r="106" spans="1:10" ht="12.75" thickBot="1" x14ac:dyDescent="0.25"/>
    <row r="107" spans="1:10" x14ac:dyDescent="0.2">
      <c r="A107" s="294" t="s">
        <v>314</v>
      </c>
      <c r="B107" s="59">
        <v>5.8235657405813893E-4</v>
      </c>
      <c r="C107" s="126">
        <v>5.8157563786792317E-4</v>
      </c>
      <c r="D107" s="60">
        <v>6.6066867255670976E-4</v>
      </c>
      <c r="E107" s="122">
        <v>6.5339903905300387E-5</v>
      </c>
      <c r="F107" s="60">
        <v>6.6352992087883854E-5</v>
      </c>
      <c r="G107" s="128">
        <v>6.3660125610649673E-5</v>
      </c>
      <c r="H107" s="60">
        <v>5.8582743315493686E-5</v>
      </c>
      <c r="I107" s="120">
        <v>6.7291438360499482E-4</v>
      </c>
      <c r="J107" s="124">
        <v>6.4614937675629134E-5</v>
      </c>
    </row>
    <row r="108" spans="1:10" x14ac:dyDescent="0.2">
      <c r="A108" s="295"/>
      <c r="B108" s="62">
        <v>1.1640141250480005E-3</v>
      </c>
      <c r="C108" s="66">
        <v>1.162453219535333E-3</v>
      </c>
      <c r="D108" s="63">
        <v>1.3214998420769206E-3</v>
      </c>
      <c r="E108" s="69">
        <v>1.3069801998393378E-4</v>
      </c>
      <c r="F108" s="63">
        <v>1.3272146792260909E-4</v>
      </c>
      <c r="G108" s="72">
        <v>1.273430919495709E-4</v>
      </c>
      <c r="H108" s="63">
        <v>1.1709515464882488E-4</v>
      </c>
      <c r="I108" s="75">
        <v>1.3459587313811904E-3</v>
      </c>
      <c r="J108" s="125">
        <v>1.2925006869835454E-4</v>
      </c>
    </row>
    <row r="109" spans="1:10" x14ac:dyDescent="0.2">
      <c r="A109" s="295"/>
      <c r="B109" s="62">
        <v>5.8112598702271161E-3</v>
      </c>
      <c r="C109" s="66">
        <v>5.8034670597125479E-3</v>
      </c>
      <c r="D109" s="63">
        <v>6.594324192046877E-3</v>
      </c>
      <c r="E109" s="69">
        <v>6.521799710422063E-4</v>
      </c>
      <c r="F109" s="63">
        <v>6.6228691438217425E-4</v>
      </c>
      <c r="G109" s="72">
        <v>6.3542205514279101E-4</v>
      </c>
      <c r="H109" s="63">
        <v>5.8458948995987134E-4</v>
      </c>
      <c r="I109" s="75">
        <v>6.7164926945756948E-3</v>
      </c>
      <c r="J109" s="125">
        <v>6.4494748721401673E-4</v>
      </c>
    </row>
    <row r="110" spans="1:10" x14ac:dyDescent="0.2">
      <c r="A110" s="295"/>
      <c r="B110" s="62">
        <v>1.1567943442689377E-2</v>
      </c>
      <c r="C110" s="66">
        <v>1.1552431300814006E-2</v>
      </c>
      <c r="D110" s="63">
        <v>1.3136217322578707E-2</v>
      </c>
      <c r="E110" s="69">
        <v>1.2991957769168973E-3</v>
      </c>
      <c r="F110" s="63">
        <v>1.3192997163457263E-3</v>
      </c>
      <c r="G110" s="72">
        <v>1.2658632831915614E-3</v>
      </c>
      <c r="H110" s="63">
        <v>1.1636886929168007E-3</v>
      </c>
      <c r="I110" s="75">
        <v>1.3379229771683291E-2</v>
      </c>
      <c r="J110" s="125">
        <v>1.2848097721704658E-3</v>
      </c>
    </row>
    <row r="111" spans="1:10" ht="12.75" thickBot="1" x14ac:dyDescent="0.25">
      <c r="A111" s="295"/>
      <c r="B111" s="130">
        <v>0.11565119283693093</v>
      </c>
      <c r="C111" s="127">
        <v>0.11549611028996006</v>
      </c>
      <c r="D111" s="119">
        <v>0.1313625200396821</v>
      </c>
      <c r="E111" s="123">
        <v>1.2992064590947931E-2</v>
      </c>
      <c r="F111" s="119">
        <v>1.3193003669322138E-2</v>
      </c>
      <c r="G111" s="129">
        <v>1.2658909517460374E-2</v>
      </c>
      <c r="H111" s="119">
        <v>1.1634045495280418E-2</v>
      </c>
      <c r="I111" s="121">
        <v>0.13379144705944379</v>
      </c>
      <c r="J111" s="79">
        <v>1.2848277299044251E-2</v>
      </c>
    </row>
  </sheetData>
  <mergeCells count="5">
    <mergeCell ref="A92:A96"/>
    <mergeCell ref="A107:A111"/>
    <mergeCell ref="I7:I16"/>
    <mergeCell ref="R6:AI6"/>
    <mergeCell ref="B21:O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66"/>
  <sheetViews>
    <sheetView zoomScale="80" zoomScaleNormal="80" workbookViewId="0">
      <pane xSplit="3" ySplit="2" topLeftCell="AC3" activePane="bottomRight" state="frozen"/>
      <selection pane="topRight" activeCell="D1" sqref="D1"/>
      <selection pane="bottomLeft" activeCell="A3" sqref="A3"/>
      <selection pane="bottomRight" activeCell="AM3" sqref="AM3"/>
    </sheetView>
  </sheetViews>
  <sheetFormatPr defaultRowHeight="15" x14ac:dyDescent="0.25"/>
  <cols>
    <col min="1" max="1" width="50.140625" bestFit="1" customWidth="1"/>
    <col min="2" max="2" width="15.85546875" bestFit="1" customWidth="1"/>
    <col min="3" max="3" width="17.42578125" style="173" bestFit="1" customWidth="1"/>
    <col min="4" max="4" width="9.85546875" bestFit="1" customWidth="1"/>
    <col min="5" max="5" width="11.42578125" style="173" bestFit="1" customWidth="1"/>
    <col min="6" max="6" width="16.28515625" bestFit="1" customWidth="1"/>
    <col min="7" max="7" width="17.85546875" style="173" bestFit="1" customWidth="1"/>
    <col min="8" max="8" width="20.7109375" style="173" bestFit="1" customWidth="1"/>
    <col min="9" max="9" width="9.85546875" bestFit="1" customWidth="1"/>
    <col min="10" max="10" width="11.42578125" style="173" bestFit="1" customWidth="1"/>
    <col min="11" max="11" width="16.28515625" bestFit="1" customWidth="1"/>
    <col min="12" max="12" width="17.85546875" style="173" bestFit="1" customWidth="1"/>
    <col min="13" max="13" width="20.7109375" style="173" bestFit="1" customWidth="1"/>
    <col min="14" max="14" width="9.5703125" bestFit="1" customWidth="1"/>
    <col min="15" max="15" width="11.28515625" style="173" bestFit="1" customWidth="1"/>
    <col min="16" max="16" width="16" bestFit="1" customWidth="1"/>
    <col min="17" max="17" width="17.7109375" style="173" bestFit="1" customWidth="1"/>
    <col min="18" max="18" width="20" style="173" bestFit="1" customWidth="1"/>
    <col min="19" max="19" width="9.28515625" bestFit="1" customWidth="1"/>
    <col min="20" max="20" width="10.85546875" style="173" bestFit="1" customWidth="1"/>
    <col min="21" max="21" width="15.7109375" bestFit="1" customWidth="1"/>
    <col min="22" max="22" width="17.28515625" style="173" bestFit="1" customWidth="1"/>
    <col min="23" max="23" width="20.140625" style="173" bestFit="1" customWidth="1"/>
    <col min="24" max="24" width="9.5703125" bestFit="1" customWidth="1"/>
    <col min="25" max="25" width="11.28515625" style="173" bestFit="1" customWidth="1"/>
    <col min="26" max="26" width="16" bestFit="1" customWidth="1"/>
    <col min="27" max="27" width="17.7109375" style="173" bestFit="1" customWidth="1"/>
    <col min="28" max="28" width="20.5703125" style="173" bestFit="1" customWidth="1"/>
    <col min="29" max="29" width="9.85546875" bestFit="1" customWidth="1"/>
    <col min="30" max="30" width="11.42578125" style="173" bestFit="1" customWidth="1"/>
    <col min="31" max="31" width="16.28515625" bestFit="1" customWidth="1"/>
    <col min="32" max="32" width="17.85546875" style="173" bestFit="1" customWidth="1"/>
    <col min="33" max="33" width="20.7109375" style="173" bestFit="1" customWidth="1"/>
    <col min="34" max="34" width="9.85546875" bestFit="1" customWidth="1"/>
    <col min="35" max="35" width="11.42578125" style="173" bestFit="1" customWidth="1"/>
    <col min="36" max="36" width="16.28515625" bestFit="1" customWidth="1"/>
    <col min="37" max="37" width="17.85546875" style="173" bestFit="1" customWidth="1"/>
    <col min="38" max="38" width="20.7109375" style="173" bestFit="1" customWidth="1"/>
    <col min="39" max="39" width="8.85546875" bestFit="1" customWidth="1"/>
    <col min="40" max="40" width="10.5703125" style="173" bestFit="1" customWidth="1"/>
    <col min="41" max="41" width="15.28515625" bestFit="1" customWidth="1"/>
    <col min="42" max="42" width="17" style="173" bestFit="1" customWidth="1"/>
    <col min="43" max="43" width="19.85546875" style="173" bestFit="1" customWidth="1"/>
    <col min="47" max="47" width="22.5703125" bestFit="1" customWidth="1"/>
  </cols>
  <sheetData>
    <row r="1" spans="1:67" x14ac:dyDescent="0.25">
      <c r="A1" s="302" t="s">
        <v>33</v>
      </c>
      <c r="B1" s="302"/>
      <c r="C1" s="302"/>
      <c r="D1" s="300" t="s">
        <v>197</v>
      </c>
      <c r="E1" s="301"/>
      <c r="F1" s="301"/>
      <c r="G1" s="301"/>
      <c r="H1" s="301"/>
      <c r="I1" s="300" t="s">
        <v>193</v>
      </c>
      <c r="J1" s="301"/>
      <c r="K1" s="301"/>
      <c r="L1" s="301"/>
      <c r="M1" s="301"/>
      <c r="N1" s="300" t="s">
        <v>198</v>
      </c>
      <c r="O1" s="301"/>
      <c r="P1" s="301"/>
      <c r="Q1" s="301"/>
      <c r="R1" s="301"/>
      <c r="S1" s="300" t="s">
        <v>191</v>
      </c>
      <c r="T1" s="301"/>
      <c r="U1" s="301"/>
      <c r="V1" s="301"/>
      <c r="W1" s="301"/>
      <c r="X1" s="300" t="s">
        <v>195</v>
      </c>
      <c r="Y1" s="301"/>
      <c r="Z1" s="301"/>
      <c r="AA1" s="301"/>
      <c r="AB1" s="301"/>
      <c r="AC1" s="300" t="s">
        <v>194</v>
      </c>
      <c r="AD1" s="301"/>
      <c r="AE1" s="301"/>
      <c r="AF1" s="301"/>
      <c r="AG1" s="301"/>
      <c r="AH1" s="300" t="s">
        <v>190</v>
      </c>
      <c r="AI1" s="301"/>
      <c r="AJ1" s="301"/>
      <c r="AK1" s="301"/>
      <c r="AL1" s="301"/>
      <c r="AM1" s="302" t="s">
        <v>196</v>
      </c>
      <c r="AN1" s="302"/>
      <c r="AO1" s="302"/>
      <c r="AP1" s="302"/>
      <c r="AQ1" s="302"/>
    </row>
    <row r="2" spans="1:67" x14ac:dyDescent="0.25">
      <c r="A2" s="45" t="s">
        <v>142</v>
      </c>
      <c r="B2" s="45" t="s">
        <v>245</v>
      </c>
      <c r="C2" s="171" t="s">
        <v>333</v>
      </c>
      <c r="D2" s="46" t="s">
        <v>235</v>
      </c>
      <c r="E2" s="171" t="s">
        <v>334</v>
      </c>
      <c r="F2" s="46" t="s">
        <v>248</v>
      </c>
      <c r="G2" s="171" t="s">
        <v>335</v>
      </c>
      <c r="H2" s="171" t="s">
        <v>350</v>
      </c>
      <c r="I2" s="47" t="s">
        <v>236</v>
      </c>
      <c r="J2" s="174" t="s">
        <v>336</v>
      </c>
      <c r="K2" s="47" t="s">
        <v>250</v>
      </c>
      <c r="L2" s="174" t="s">
        <v>337</v>
      </c>
      <c r="M2" s="174" t="s">
        <v>351</v>
      </c>
      <c r="N2" s="47" t="s">
        <v>237</v>
      </c>
      <c r="O2" s="174" t="s">
        <v>338</v>
      </c>
      <c r="P2" s="47" t="s">
        <v>252</v>
      </c>
      <c r="Q2" s="174" t="s">
        <v>339</v>
      </c>
      <c r="R2" s="174" t="s">
        <v>352</v>
      </c>
      <c r="S2" s="47" t="s">
        <v>238</v>
      </c>
      <c r="T2" s="174" t="s">
        <v>340</v>
      </c>
      <c r="U2" s="47" t="s">
        <v>254</v>
      </c>
      <c r="V2" s="174" t="s">
        <v>341</v>
      </c>
      <c r="W2" s="174" t="s">
        <v>353</v>
      </c>
      <c r="X2" s="47" t="s">
        <v>239</v>
      </c>
      <c r="Y2" s="174" t="s">
        <v>342</v>
      </c>
      <c r="Z2" s="47" t="s">
        <v>256</v>
      </c>
      <c r="AA2" s="174" t="s">
        <v>343</v>
      </c>
      <c r="AB2" s="174" t="s">
        <v>354</v>
      </c>
      <c r="AC2" s="47" t="s">
        <v>240</v>
      </c>
      <c r="AD2" s="174" t="s">
        <v>344</v>
      </c>
      <c r="AE2" s="47" t="s">
        <v>258</v>
      </c>
      <c r="AF2" s="174" t="s">
        <v>345</v>
      </c>
      <c r="AG2" s="174" t="s">
        <v>355</v>
      </c>
      <c r="AH2" s="47" t="s">
        <v>241</v>
      </c>
      <c r="AI2" s="174" t="s">
        <v>346</v>
      </c>
      <c r="AJ2" s="47" t="s">
        <v>260</v>
      </c>
      <c r="AK2" s="174" t="s">
        <v>347</v>
      </c>
      <c r="AL2" s="174" t="s">
        <v>356</v>
      </c>
      <c r="AM2" s="180" t="s">
        <v>242</v>
      </c>
      <c r="AN2" s="181" t="s">
        <v>348</v>
      </c>
      <c r="AO2" s="180" t="s">
        <v>262</v>
      </c>
      <c r="AP2" s="181" t="s">
        <v>349</v>
      </c>
      <c r="AQ2" s="181" t="s">
        <v>357</v>
      </c>
      <c r="AR2" s="25"/>
      <c r="AS2" s="25"/>
      <c r="AT2" s="25"/>
      <c r="AU2" s="25"/>
      <c r="BM2" s="44"/>
      <c r="BN2" s="44"/>
      <c r="BO2" s="44"/>
    </row>
    <row r="3" spans="1:67" x14ac:dyDescent="0.25">
      <c r="A3" s="48" t="s">
        <v>176</v>
      </c>
      <c r="B3" s="169">
        <v>0.94449999999999967</v>
      </c>
      <c r="C3" s="175">
        <v>1.4142135623730951E-4</v>
      </c>
      <c r="D3" s="170">
        <f>Calculations!H3</f>
        <v>0.30526198236688473</v>
      </c>
      <c r="E3" s="172">
        <f>Calculations!I3</f>
        <v>2.440668718117274E-2</v>
      </c>
      <c r="F3" s="170">
        <f>D3*B3</f>
        <v>0.28831994234552255</v>
      </c>
      <c r="G3" s="172">
        <f>F3*SQRT(((E3/D3)^2)+(($C3/$B3)^2))</f>
        <v>2.3052156466150133E-2</v>
      </c>
      <c r="H3" s="179">
        <f>G3^2</f>
        <v>5.3140191773986742E-4</v>
      </c>
      <c r="I3" s="170">
        <f>Calculations!P3</f>
        <v>1.2202782948321261E-4</v>
      </c>
      <c r="J3" s="172">
        <f>Calculations!Q3</f>
        <v>7.4828301448126892E-4</v>
      </c>
      <c r="K3" s="243">
        <f t="shared" ref="K3:K33" si="0">I3*B3</f>
        <v>1.1525528494689428E-4</v>
      </c>
      <c r="L3" s="172">
        <f>K3*SQRT(((J3/I3)^2)+(($C3/$B3)^2))</f>
        <v>7.0675330738825121E-4</v>
      </c>
      <c r="M3" s="179">
        <f>L3^2</f>
        <v>4.9950023750423189E-7</v>
      </c>
      <c r="N3" s="170">
        <f>Calculations!X3</f>
        <v>8.3077691381895247E-2</v>
      </c>
      <c r="O3" s="172">
        <f>Calculations!Y3</f>
        <v>7.1725512593168624E-3</v>
      </c>
      <c r="P3" s="170">
        <f t="shared" ref="P3:P33" si="1">N3*B3</f>
        <v>7.8466879510200038E-2</v>
      </c>
      <c r="Q3" s="172">
        <f>P3*SQRT(((O3/N3)^2)+(($C3/$B3)^2))</f>
        <v>6.7744848525175157E-3</v>
      </c>
      <c r="R3" s="179">
        <f>Q3^2</f>
        <v>4.5893645016989265E-5</v>
      </c>
      <c r="S3" s="170">
        <f>Calculations!AF3</f>
        <v>4.7818891335298271E-3</v>
      </c>
      <c r="T3" s="172">
        <f>Calculations!AG3</f>
        <v>1.2108509633158332E-3</v>
      </c>
      <c r="U3" s="170">
        <f t="shared" ref="U3:U33" si="2">S3*B3</f>
        <v>4.5164942866189198E-3</v>
      </c>
      <c r="V3" s="172">
        <f>U3*SQRT(((T3/S3)^2)+(($C3/$B3)^2))</f>
        <v>1.1436489347948547E-3</v>
      </c>
      <c r="W3" s="179">
        <f>V3^2</f>
        <v>1.3079328860574058E-6</v>
      </c>
      <c r="X3" s="170">
        <f>Calculations!AN3</f>
        <v>3.6772876401110075E-4</v>
      </c>
      <c r="Y3" s="172">
        <f>Calculations!AO3</f>
        <v>3.9720154705374385E-4</v>
      </c>
      <c r="Z3" s="170">
        <f t="shared" ref="Z3:Z33" si="3">X3*B3</f>
        <v>3.4731981760848456E-4</v>
      </c>
      <c r="AA3" s="172">
        <f>Z3*SQRT(((Y3/X3)^2)+(($C3/$B3)^2))</f>
        <v>3.7515686479673842E-4</v>
      </c>
      <c r="AB3" s="177">
        <f>AA3^2</f>
        <v>1.4074267320411827E-7</v>
      </c>
      <c r="AC3" s="170">
        <f>Calculations!AV3</f>
        <v>-1.5220495471947532E-4</v>
      </c>
      <c r="AD3" s="172">
        <f>Calculations!AW3</f>
        <v>0</v>
      </c>
      <c r="AE3" s="170">
        <f t="shared" ref="AE3:AE33" si="4">AC3*B3</f>
        <v>-1.4375757973254439E-4</v>
      </c>
      <c r="AF3" s="172">
        <v>0</v>
      </c>
      <c r="AG3" s="178">
        <f>AF3^2</f>
        <v>0</v>
      </c>
      <c r="AH3" s="170">
        <f>Calculations!BD3</f>
        <v>2.597849167783494E-2</v>
      </c>
      <c r="AI3" s="172">
        <f>Calculations!BE3</f>
        <v>3.6402597517087056E-3</v>
      </c>
      <c r="AJ3" s="170">
        <f t="shared" ref="AJ3:AJ33" si="5">AH3*B3</f>
        <v>2.4536685389715093E-2</v>
      </c>
      <c r="AK3" s="172">
        <f>AJ3*SQRT(((AI3/AH3)^2)+(($C3/$B3)^2))</f>
        <v>3.4382272983673082E-3</v>
      </c>
      <c r="AL3" s="177">
        <f>AK3^2</f>
        <v>1.1821406955238158E-5</v>
      </c>
      <c r="AM3" s="243">
        <f>Calculations!BL3</f>
        <v>-1.5893468254440371E-4</v>
      </c>
      <c r="AN3" s="172">
        <f>Calculations!BM3</f>
        <v>0</v>
      </c>
      <c r="AO3" s="170">
        <f t="shared" ref="AO3:AO33" si="6">AM3*B3</f>
        <v>-1.5011380766318926E-4</v>
      </c>
      <c r="AP3" s="261">
        <f>AO3*SQRT(((AN3/AM3)^2)+(($C3/$B3)^2))</f>
        <v>-2.2476758358575816E-8</v>
      </c>
      <c r="AQ3" s="178">
        <f>AP3^2</f>
        <v>5.0520466630980784E-16</v>
      </c>
      <c r="AR3" s="25"/>
      <c r="AS3" s="25"/>
      <c r="AT3" s="25"/>
      <c r="AU3" s="25"/>
    </row>
    <row r="4" spans="1:67" x14ac:dyDescent="0.25">
      <c r="A4" s="48" t="s">
        <v>36</v>
      </c>
      <c r="B4" s="169">
        <v>0.99180000000000046</v>
      </c>
      <c r="C4" s="175">
        <v>1.4142135623730951E-4</v>
      </c>
      <c r="D4" s="170">
        <f>Calculations!H4</f>
        <v>0.29528508965686545</v>
      </c>
      <c r="E4" s="172">
        <f>Calculations!I4</f>
        <v>1.6580054762616862E-2</v>
      </c>
      <c r="F4" s="170">
        <f t="shared" ref="F4:F33" si="7">D4*B4</f>
        <v>0.29286375192167929</v>
      </c>
      <c r="G4" s="172">
        <f t="shared" ref="G4:G33" si="8">F4*SQRT(((E4/D4)^2)+(($C4/$B4)^2))</f>
        <v>1.6444151337537082E-2</v>
      </c>
      <c r="H4" s="179">
        <f t="shared" ref="H4:H33" si="9">G4^2</f>
        <v>2.7041011321182263E-4</v>
      </c>
      <c r="I4" s="170">
        <f>Calculations!P4</f>
        <v>6.4250587725029099E-4</v>
      </c>
      <c r="J4" s="172">
        <f>Calculations!Q4</f>
        <v>7.3952017932244157E-4</v>
      </c>
      <c r="K4" s="170">
        <f t="shared" si="0"/>
        <v>6.3723732905683888E-4</v>
      </c>
      <c r="L4" s="172">
        <f t="shared" ref="L4:L33" si="10">K4*SQRT(((J4/I4)^2)+(($C4/$B4)^2))</f>
        <v>7.3345611948033465E-4</v>
      </c>
      <c r="M4" s="179">
        <f t="shared" ref="M4:M33" si="11">L4^2</f>
        <v>5.3795787920315097E-7</v>
      </c>
      <c r="N4" s="170">
        <f>Calculations!X4</f>
        <v>9.3992327811173434E-2</v>
      </c>
      <c r="O4" s="172">
        <f>Calculations!Y4</f>
        <v>5.3117283882590472E-3</v>
      </c>
      <c r="P4" s="170">
        <f t="shared" si="1"/>
        <v>9.3221590723121861E-2</v>
      </c>
      <c r="Q4" s="172">
        <f t="shared" ref="Q4:Q33" si="12">P4*SQRT(((O4/N4)^2)+(($C4/$B4)^2))</f>
        <v>5.2681889851314131E-3</v>
      </c>
      <c r="R4" s="179">
        <f t="shared" ref="R4:R33" si="13">Q4^2</f>
        <v>2.7753815183059947E-5</v>
      </c>
      <c r="S4" s="170">
        <f>Calculations!AF4</f>
        <v>1.0080786067476087E-3</v>
      </c>
      <c r="T4" s="172">
        <f>Calculations!AG4</f>
        <v>1.0876778281798314E-3</v>
      </c>
      <c r="U4" s="170">
        <f t="shared" si="2"/>
        <v>9.9981236217227881E-4</v>
      </c>
      <c r="V4" s="172">
        <f t="shared" ref="V4:V33" si="14">U4*SQRT(((T4/S4)^2)+(($C4/$B4)^2))</f>
        <v>1.0787588794090503E-3</v>
      </c>
      <c r="W4" s="179">
        <f t="shared" ref="W4:W33" si="15">V4^2</f>
        <v>1.16372071990387E-6</v>
      </c>
      <c r="X4" s="170">
        <f>Calculations!AN4</f>
        <v>3.8746488147721941E-4</v>
      </c>
      <c r="Y4" s="172">
        <f>Calculations!AO4</f>
        <v>3.3481881342953582E-4</v>
      </c>
      <c r="Z4" s="170">
        <f t="shared" si="3"/>
        <v>3.8428766944910637E-4</v>
      </c>
      <c r="AA4" s="172">
        <f t="shared" ref="AA4:AA33" si="16">Z4*SQRT(((Y4/X4)^2)+(($C4/$B4)^2))</f>
        <v>3.3207330368037447E-4</v>
      </c>
      <c r="AB4" s="177">
        <f t="shared" ref="AB4:AB33" si="17">AA4^2</f>
        <v>1.1027267901719821E-7</v>
      </c>
      <c r="AC4" s="170">
        <f>Calculations!AV4</f>
        <v>-1.5532376219153663E-4</v>
      </c>
      <c r="AD4" s="172">
        <f>Calculations!AW4</f>
        <v>-4.7249684092121936E-4</v>
      </c>
      <c r="AE4" s="170">
        <f t="shared" si="4"/>
        <v>-1.5405010734156609E-4</v>
      </c>
      <c r="AF4" s="172">
        <f t="shared" ref="AF4:AF33" si="18">AE4*SQRT(((AD4/AC4)^2)+(($C4/$B4)^2))</f>
        <v>-4.6862236734048244E-4</v>
      </c>
      <c r="AG4" s="178">
        <f t="shared" ref="AG4:AG33" si="19">AF4^2</f>
        <v>2.1960692317179806E-7</v>
      </c>
      <c r="AH4" s="170">
        <f>Calculations!BD4</f>
        <v>2.5090660690182055E-2</v>
      </c>
      <c r="AI4" s="172">
        <f>Calculations!BE4</f>
        <v>5.0973669105837324E-3</v>
      </c>
      <c r="AJ4" s="170">
        <f t="shared" si="5"/>
        <v>2.4884917272522573E-2</v>
      </c>
      <c r="AK4" s="172">
        <f t="shared" ref="AK4:AK33" si="20">AJ4*SQRT(((AI4/AH4)^2)+(($C4/$B4)^2))</f>
        <v>5.0555697471600424E-3</v>
      </c>
      <c r="AL4" s="177">
        <f t="shared" ref="AL4:AL33" si="21">AK4^2</f>
        <v>2.5558785468399854E-5</v>
      </c>
      <c r="AM4" s="170">
        <f>Calculations!BL4</f>
        <v>-1.7692151712460629E-4</v>
      </c>
      <c r="AN4" s="172">
        <f>Calculations!BM4</f>
        <v>-1.6389220305058785E-4</v>
      </c>
      <c r="AO4" s="170">
        <f t="shared" si="6"/>
        <v>-1.7547076068418459E-4</v>
      </c>
      <c r="AP4" s="178">
        <f t="shared" ref="AP4:AP33" si="22">AO4*SQRT(((AN4/AM4)^2)+(($C4/$B4)^2))</f>
        <v>-1.6254828891123003E-4</v>
      </c>
      <c r="AQ4" s="178">
        <f t="shared" ref="AQ4:AQ33" si="23">AP4^2</f>
        <v>2.6421946227968706E-8</v>
      </c>
      <c r="AR4" s="25"/>
      <c r="AS4" s="25"/>
      <c r="AT4" s="25"/>
      <c r="AU4" s="25"/>
    </row>
    <row r="5" spans="1:67" x14ac:dyDescent="0.25">
      <c r="A5" s="48" t="s">
        <v>112</v>
      </c>
      <c r="B5" s="169">
        <v>0.98840000000000039</v>
      </c>
      <c r="C5" s="175">
        <v>1.4142135623730951E-4</v>
      </c>
      <c r="D5" s="170">
        <f>Calculations!H5</f>
        <v>3.9988824863608325</v>
      </c>
      <c r="E5" s="172">
        <f>Calculations!I5</f>
        <v>6.5073208129993856E-2</v>
      </c>
      <c r="F5" s="170">
        <f t="shared" si="7"/>
        <v>3.9524954495190485</v>
      </c>
      <c r="G5" s="172">
        <f t="shared" si="8"/>
        <v>6.4320845103510521E-2</v>
      </c>
      <c r="H5" s="179">
        <f t="shared" si="9"/>
        <v>4.1371711148297935E-3</v>
      </c>
      <c r="I5" s="170">
        <f>Calculations!P5</f>
        <v>0.22373863122934229</v>
      </c>
      <c r="J5" s="172">
        <f>Calculations!Q5</f>
        <v>6.0493347066410165E-3</v>
      </c>
      <c r="K5" s="170">
        <f t="shared" si="0"/>
        <v>0.22114326310708202</v>
      </c>
      <c r="L5" s="172">
        <f t="shared" si="10"/>
        <v>5.9792461458449435E-3</v>
      </c>
      <c r="M5" s="179">
        <f t="shared" si="11"/>
        <v>3.5751384472601614E-5</v>
      </c>
      <c r="N5" s="170">
        <f>Calculations!X5</f>
        <v>0.29926094563459421</v>
      </c>
      <c r="O5" s="172">
        <f>Calculations!Y5</f>
        <v>1.4821576889956764E-2</v>
      </c>
      <c r="P5" s="170">
        <f t="shared" si="1"/>
        <v>0.29578951866523301</v>
      </c>
      <c r="Q5" s="172">
        <f t="shared" si="12"/>
        <v>1.4649707730515972E-2</v>
      </c>
      <c r="R5" s="179">
        <f t="shared" si="13"/>
        <v>2.1461393658953943E-4</v>
      </c>
      <c r="S5" s="170">
        <f>Calculations!AF5</f>
        <v>-6.7583794766664751E-4</v>
      </c>
      <c r="T5" s="172">
        <f>Calculations!AG5</f>
        <v>-9.534637663860579E-4</v>
      </c>
      <c r="U5" s="170">
        <f t="shared" si="2"/>
        <v>-6.6799822747371461E-4</v>
      </c>
      <c r="V5" s="172">
        <f t="shared" si="14"/>
        <v>-9.4240359154270303E-4</v>
      </c>
      <c r="W5" s="179">
        <f t="shared" si="15"/>
        <v>8.8812452935258589E-7</v>
      </c>
      <c r="X5" s="170">
        <f>Calculations!AN5</f>
        <v>0.13236187586728329</v>
      </c>
      <c r="Y5" s="172">
        <f>Calculations!AO5</f>
        <v>3.4578727193638934E-3</v>
      </c>
      <c r="Z5" s="170">
        <f t="shared" si="3"/>
        <v>0.13082647810722287</v>
      </c>
      <c r="AA5" s="172">
        <f t="shared" si="16"/>
        <v>3.417812656082275E-3</v>
      </c>
      <c r="AB5" s="177">
        <f t="shared" si="17"/>
        <v>1.1681443352076176E-5</v>
      </c>
      <c r="AC5" s="170">
        <f>Calculations!AV5</f>
        <v>0.26467959117694811</v>
      </c>
      <c r="AD5" s="172">
        <f>Calculations!AW5</f>
        <v>5.5901538736099991E-3</v>
      </c>
      <c r="AE5" s="170">
        <f t="shared" si="4"/>
        <v>0.2616093079192956</v>
      </c>
      <c r="AF5" s="172">
        <f t="shared" si="18"/>
        <v>5.5254348770490021E-3</v>
      </c>
      <c r="AG5" s="178">
        <f t="shared" si="19"/>
        <v>3.0530430580509521E-5</v>
      </c>
      <c r="AH5" s="170">
        <f>Calculations!BD5</f>
        <v>1.1163431946435055E-2</v>
      </c>
      <c r="AI5" s="172">
        <f>Calculations!BE5</f>
        <v>4.2919211781287814E-3</v>
      </c>
      <c r="AJ5" s="170">
        <f t="shared" si="5"/>
        <v>1.1033936135856412E-2</v>
      </c>
      <c r="AK5" s="172">
        <f t="shared" si="20"/>
        <v>4.2421351862348732E-3</v>
      </c>
      <c r="AL5" s="177">
        <f t="shared" si="21"/>
        <v>1.7995710938291981E-5</v>
      </c>
      <c r="AM5" s="170">
        <f>Calculations!BL5</f>
        <v>1.9469905314956014E-3</v>
      </c>
      <c r="AN5" s="172">
        <f>Calculations!BM5</f>
        <v>5.9649541151804723E-4</v>
      </c>
      <c r="AO5" s="170">
        <f t="shared" si="6"/>
        <v>1.9244054413302533E-3</v>
      </c>
      <c r="AP5" s="172">
        <f t="shared" si="22"/>
        <v>5.8957612904100897E-4</v>
      </c>
      <c r="AQ5" s="178">
        <f t="shared" si="23"/>
        <v>3.4760001193498043E-7</v>
      </c>
      <c r="AR5" s="25"/>
      <c r="AS5" s="25"/>
      <c r="AT5" s="25"/>
      <c r="AU5" s="25"/>
    </row>
    <row r="6" spans="1:67" x14ac:dyDescent="0.25">
      <c r="A6" s="48" t="s">
        <v>122</v>
      </c>
      <c r="B6" s="169">
        <v>0.98740000000000006</v>
      </c>
      <c r="C6" s="175">
        <v>1.4142135623730951E-4</v>
      </c>
      <c r="D6" s="170">
        <f>Calculations!H6</f>
        <v>40.340164847178343</v>
      </c>
      <c r="E6" s="172">
        <f>Calculations!I6</f>
        <v>0.22981025337723379</v>
      </c>
      <c r="F6" s="170">
        <f t="shared" si="7"/>
        <v>39.831878770103899</v>
      </c>
      <c r="G6" s="172">
        <f t="shared" si="8"/>
        <v>0.22698634831958103</v>
      </c>
      <c r="H6" s="179">
        <f t="shared" si="9"/>
        <v>5.1522802323458169E-2</v>
      </c>
      <c r="I6" s="170">
        <f>Calculations!P6</f>
        <v>3.9308275782585778</v>
      </c>
      <c r="J6" s="172">
        <f>Calculations!Q6</f>
        <v>2.8508216719969733E-2</v>
      </c>
      <c r="K6" s="170">
        <f t="shared" si="0"/>
        <v>3.8812991507725201</v>
      </c>
      <c r="L6" s="172">
        <f t="shared" si="10"/>
        <v>2.815450180060516E-2</v>
      </c>
      <c r="M6" s="179">
        <f t="shared" si="11"/>
        <v>7.9267597164027926E-4</v>
      </c>
      <c r="N6" s="170">
        <f>Calculations!X6</f>
        <v>4.0385324928787343</v>
      </c>
      <c r="O6" s="172">
        <f>Calculations!Y6</f>
        <v>4.2410106232853531E-2</v>
      </c>
      <c r="P6" s="170">
        <f t="shared" si="1"/>
        <v>3.9876469834684625</v>
      </c>
      <c r="Q6" s="172">
        <f t="shared" si="12"/>
        <v>4.187963350889249E-2</v>
      </c>
      <c r="R6" s="179">
        <f t="shared" si="13"/>
        <v>1.7539037028391506E-3</v>
      </c>
      <c r="S6" s="170">
        <f>Calculations!AF6</f>
        <v>7.0194611468582316E-3</v>
      </c>
      <c r="T6" s="172">
        <f>Calculations!AG6</f>
        <v>1.4575203892264195E-3</v>
      </c>
      <c r="U6" s="170">
        <f t="shared" si="2"/>
        <v>6.931015936407818E-3</v>
      </c>
      <c r="V6" s="172">
        <f t="shared" si="14"/>
        <v>1.439155974695346E-3</v>
      </c>
      <c r="W6" s="179">
        <f t="shared" si="15"/>
        <v>2.0711699195013114E-6</v>
      </c>
      <c r="X6" s="170">
        <f>Calculations!AN6</f>
        <v>3.7107919839887993</v>
      </c>
      <c r="Y6" s="172">
        <f>Calculations!AO6</f>
        <v>3.7950736935287187E-2</v>
      </c>
      <c r="Z6" s="170">
        <f t="shared" si="3"/>
        <v>3.6640360049905407</v>
      </c>
      <c r="AA6" s="172">
        <f t="shared" si="16"/>
        <v>3.7476232152769046E-2</v>
      </c>
      <c r="AB6" s="177">
        <f t="shared" si="17"/>
        <v>1.4044679763682403E-3</v>
      </c>
      <c r="AC6" s="170">
        <f>Calculations!AV6</f>
        <v>4.2389495943559083</v>
      </c>
      <c r="AD6" s="172">
        <f>Calculations!AW6</f>
        <v>4.4920370635023368E-2</v>
      </c>
      <c r="AE6" s="170">
        <f t="shared" si="4"/>
        <v>4.1855388294670242</v>
      </c>
      <c r="AF6" s="172">
        <f t="shared" si="18"/>
        <v>4.4358424946139577E-2</v>
      </c>
      <c r="AG6" s="178">
        <f t="shared" si="19"/>
        <v>1.9676698637022981E-3</v>
      </c>
      <c r="AH6" s="170">
        <f>Calculations!BD6</f>
        <v>2.337343753108027E-2</v>
      </c>
      <c r="AI6" s="172">
        <f>Calculations!BE6</f>
        <v>3.4831970302079732E-3</v>
      </c>
      <c r="AJ6" s="170">
        <f t="shared" si="5"/>
        <v>2.3078932218188662E-2</v>
      </c>
      <c r="AK6" s="172">
        <f t="shared" si="20"/>
        <v>3.4393103360786845E-3</v>
      </c>
      <c r="AL6" s="177">
        <f t="shared" si="21"/>
        <v>1.1828855587857674E-5</v>
      </c>
      <c r="AM6" s="170">
        <f>Calculations!BL6</f>
        <v>0.183960523142569</v>
      </c>
      <c r="AN6" s="172">
        <f>Calculations!BM6</f>
        <v>4.3271677943572803E-3</v>
      </c>
      <c r="AO6" s="170">
        <f t="shared" si="6"/>
        <v>0.18164262055097263</v>
      </c>
      <c r="AP6" s="172">
        <f t="shared" si="22"/>
        <v>4.272724684380432E-3</v>
      </c>
      <c r="AQ6" s="178">
        <f t="shared" si="23"/>
        <v>1.8256176228513861E-5</v>
      </c>
      <c r="AR6" s="25"/>
      <c r="AS6" s="25"/>
      <c r="AT6" s="25"/>
      <c r="AU6" s="25"/>
    </row>
    <row r="7" spans="1:67" x14ac:dyDescent="0.25">
      <c r="A7" s="48" t="s">
        <v>72</v>
      </c>
      <c r="B7" s="169">
        <v>0.98519999999999985</v>
      </c>
      <c r="C7" s="175">
        <v>1.4142135623730951E-4</v>
      </c>
      <c r="D7" s="170">
        <f>Calculations!H7</f>
        <v>69.997149068651581</v>
      </c>
      <c r="E7" s="172">
        <f>Calculations!I7</f>
        <v>0.52316080953886523</v>
      </c>
      <c r="F7" s="170">
        <f t="shared" si="7"/>
        <v>68.961191262435534</v>
      </c>
      <c r="G7" s="172">
        <f t="shared" si="8"/>
        <v>0.51551308151266795</v>
      </c>
      <c r="H7" s="179">
        <f t="shared" si="9"/>
        <v>0.26575373721068662</v>
      </c>
      <c r="I7" s="170">
        <f>Calculations!P7</f>
        <v>6.6655241283559343</v>
      </c>
      <c r="J7" s="172">
        <f>Calculations!Q7</f>
        <v>6.2670966908336734E-2</v>
      </c>
      <c r="K7" s="170">
        <f t="shared" si="0"/>
        <v>6.5668743712562652</v>
      </c>
      <c r="L7" s="172">
        <f t="shared" si="10"/>
        <v>6.1750631957745064E-2</v>
      </c>
      <c r="M7" s="179">
        <f t="shared" si="11"/>
        <v>3.8131405471808861E-3</v>
      </c>
      <c r="N7" s="170">
        <f>Calculations!X7</f>
        <v>6.8112655406796518</v>
      </c>
      <c r="O7" s="172">
        <f>Calculations!Y7</f>
        <v>6.1663517793473607E-2</v>
      </c>
      <c r="P7" s="170">
        <f t="shared" si="1"/>
        <v>6.7104588106775918</v>
      </c>
      <c r="Q7" s="172">
        <f t="shared" si="12"/>
        <v>6.0758533900860799E-2</v>
      </c>
      <c r="R7" s="179">
        <f t="shared" si="13"/>
        <v>3.6915994417820509E-3</v>
      </c>
      <c r="S7" s="170">
        <f>Calculations!AF7</f>
        <v>3.8946087447343856E-3</v>
      </c>
      <c r="T7" s="172">
        <f>Calculations!AG7</f>
        <v>1.2352358970770187E-3</v>
      </c>
      <c r="U7" s="170">
        <f t="shared" si="2"/>
        <v>3.8369685353123162E-3</v>
      </c>
      <c r="V7" s="172">
        <f t="shared" si="14"/>
        <v>1.2169545304391018E-3</v>
      </c>
      <c r="W7" s="179">
        <f t="shared" si="15"/>
        <v>1.4809783291562549E-6</v>
      </c>
      <c r="X7" s="170">
        <f>Calculations!AN7</f>
        <v>6.6802919810620853</v>
      </c>
      <c r="Y7" s="172">
        <f>Calculations!AO7</f>
        <v>5.4063038842567399E-2</v>
      </c>
      <c r="Z7" s="170">
        <f t="shared" si="3"/>
        <v>6.5814236597423657</v>
      </c>
      <c r="AA7" s="172">
        <f t="shared" si="16"/>
        <v>5.3271283704170655E-2</v>
      </c>
      <c r="AB7" s="177">
        <f t="shared" si="17"/>
        <v>2.837829667490238E-3</v>
      </c>
      <c r="AC7" s="170">
        <f>Calculations!AV7</f>
        <v>7.0940232136340304</v>
      </c>
      <c r="AD7" s="172">
        <f>Calculations!AW7</f>
        <v>5.7061190823850437E-2</v>
      </c>
      <c r="AE7" s="170">
        <f t="shared" si="4"/>
        <v>6.9890316700722455</v>
      </c>
      <c r="AF7" s="172">
        <f t="shared" si="18"/>
        <v>5.6225636485010069E-2</v>
      </c>
      <c r="AG7" s="178">
        <f t="shared" si="19"/>
        <v>3.1613221981444954E-3</v>
      </c>
      <c r="AH7" s="170">
        <f>Calculations!BD7</f>
        <v>2.1760576919481849E-2</v>
      </c>
      <c r="AI7" s="172">
        <f>Calculations!BE7</f>
        <v>5.1662125478450669E-3</v>
      </c>
      <c r="AJ7" s="170">
        <f t="shared" si="5"/>
        <v>2.1438520381073516E-2</v>
      </c>
      <c r="AK7" s="172">
        <f t="shared" si="20"/>
        <v>5.0897535324821094E-3</v>
      </c>
      <c r="AL7" s="177">
        <f t="shared" si="21"/>
        <v>2.5905591021414111E-5</v>
      </c>
      <c r="AM7" s="170">
        <f>Calculations!BL7</f>
        <v>1.4316502233502291</v>
      </c>
      <c r="AN7" s="172">
        <f>Calculations!BM7</f>
        <v>2.2487297141168278E-2</v>
      </c>
      <c r="AO7" s="170">
        <f t="shared" si="6"/>
        <v>1.4104618000446454</v>
      </c>
      <c r="AP7" s="172">
        <f t="shared" si="22"/>
        <v>2.2155410274239371E-2</v>
      </c>
      <c r="AQ7" s="178">
        <f t="shared" si="23"/>
        <v>4.9086220441987144E-4</v>
      </c>
      <c r="AR7" s="25"/>
      <c r="AS7" s="25"/>
      <c r="AT7" s="25"/>
      <c r="AU7" s="25"/>
    </row>
    <row r="8" spans="1:67" x14ac:dyDescent="0.25">
      <c r="A8" s="48" t="s">
        <v>22</v>
      </c>
      <c r="B8" s="169">
        <v>1.4861000000000004</v>
      </c>
      <c r="C8" s="175">
        <v>1.4142135623730951E-4</v>
      </c>
      <c r="D8" s="170">
        <f>Calculations!H8</f>
        <v>80.701468475161121</v>
      </c>
      <c r="E8" s="172">
        <f>Calculations!I8</f>
        <v>0.71710028876122001</v>
      </c>
      <c r="F8" s="170">
        <f>D8*B8</f>
        <v>119.93045230093698</v>
      </c>
      <c r="G8" s="172">
        <f t="shared" si="8"/>
        <v>1.0657438505643573</v>
      </c>
      <c r="H8" s="179">
        <f t="shared" si="9"/>
        <v>1.135809955015743</v>
      </c>
      <c r="I8" s="170">
        <f>Calculations!P8</f>
        <v>8.0043126126134077</v>
      </c>
      <c r="J8" s="172">
        <f>Calculations!Q8</f>
        <v>6.4940332697709865E-2</v>
      </c>
      <c r="K8" s="242">
        <f t="shared" si="0"/>
        <v>11.895208973604788</v>
      </c>
      <c r="L8" s="172">
        <f t="shared" si="10"/>
        <v>9.6514466931911638E-2</v>
      </c>
      <c r="M8" s="179">
        <f t="shared" si="11"/>
        <v>9.3150423271510657E-3</v>
      </c>
      <c r="N8" s="170">
        <f>Calculations!X8</f>
        <v>7.9032930651433464</v>
      </c>
      <c r="O8" s="172">
        <f>Calculations!Y8</f>
        <v>7.0185592593584728E-2</v>
      </c>
      <c r="P8" s="170">
        <f t="shared" si="1"/>
        <v>11.74508382410953</v>
      </c>
      <c r="Q8" s="172">
        <f t="shared" si="12"/>
        <v>0.10430879751056801</v>
      </c>
      <c r="R8" s="179">
        <f t="shared" si="13"/>
        <v>1.088032523810068E-2</v>
      </c>
      <c r="S8" s="170">
        <f>Calculations!AF8</f>
        <v>1.3370130130936197E-2</v>
      </c>
      <c r="T8" s="172">
        <f>Calculations!AG8</f>
        <v>9.1874288188447412E-3</v>
      </c>
      <c r="U8" s="170">
        <f t="shared" si="2"/>
        <v>1.9869350387584288E-2</v>
      </c>
      <c r="V8" s="172">
        <f t="shared" si="14"/>
        <v>1.3653438098612183E-2</v>
      </c>
      <c r="W8" s="179">
        <f t="shared" si="15"/>
        <v>1.8641637191263465E-4</v>
      </c>
      <c r="X8" s="170">
        <f>Calculations!AN8</f>
        <v>7.9782385536042595</v>
      </c>
      <c r="Y8" s="172">
        <f>Calculations!AO8</f>
        <v>4.8053178178285492E-2</v>
      </c>
      <c r="Z8" s="170">
        <f t="shared" si="3"/>
        <v>11.856460314511294</v>
      </c>
      <c r="AA8" s="172">
        <f t="shared" si="16"/>
        <v>7.1420740944568822E-2</v>
      </c>
      <c r="AB8" s="177">
        <f t="shared" si="17"/>
        <v>5.1009222370712098E-3</v>
      </c>
      <c r="AC8" s="170">
        <f>Calculations!AV8</f>
        <v>8.3246489607908867</v>
      </c>
      <c r="AD8" s="172">
        <f>Calculations!AW8</f>
        <v>5.3382304689229776E-2</v>
      </c>
      <c r="AE8" s="170">
        <f t="shared" si="4"/>
        <v>12.37126082063134</v>
      </c>
      <c r="AF8" s="172">
        <f t="shared" si="18"/>
        <v>7.9340177992343497E-2</v>
      </c>
      <c r="AG8" s="178">
        <f t="shared" si="19"/>
        <v>6.294863843856747E-3</v>
      </c>
      <c r="AH8" s="170">
        <f>Calculations!BD8</f>
        <v>7.4929938608328988E-3</v>
      </c>
      <c r="AI8" s="172">
        <f>Calculations!BE8</f>
        <v>1.584124947072585E-3</v>
      </c>
      <c r="AJ8" s="170">
        <f t="shared" si="5"/>
        <v>1.1135338176583773E-2</v>
      </c>
      <c r="AK8" s="172">
        <f t="shared" si="20"/>
        <v>2.354168322336266E-3</v>
      </c>
      <c r="AL8" s="177">
        <f t="shared" si="21"/>
        <v>5.5421084898915492E-6</v>
      </c>
      <c r="AM8" s="170">
        <f>Calculations!BL8</f>
        <v>5.3218616608042115</v>
      </c>
      <c r="AN8" s="172">
        <f>Calculations!BM8</f>
        <v>6.6304453687126091E-2</v>
      </c>
      <c r="AO8" s="170">
        <f t="shared" si="6"/>
        <v>7.9088186141211407</v>
      </c>
      <c r="AP8" s="172">
        <f t="shared" si="22"/>
        <v>9.8537922911187431E-2</v>
      </c>
      <c r="AQ8" s="178">
        <f t="shared" si="23"/>
        <v>9.7097222516511171E-3</v>
      </c>
    </row>
    <row r="9" spans="1:67" x14ac:dyDescent="0.25">
      <c r="A9" s="48" t="s">
        <v>68</v>
      </c>
      <c r="B9" s="169">
        <v>0.98500000000000032</v>
      </c>
      <c r="C9" s="175">
        <v>1.4142135623730951E-4</v>
      </c>
      <c r="D9" s="170">
        <f>Calculations!H9</f>
        <v>81.634317471191991</v>
      </c>
      <c r="E9" s="172">
        <f>Calculations!I9</f>
        <v>0.7120246939890329</v>
      </c>
      <c r="F9" s="170">
        <f t="shared" si="7"/>
        <v>80.409802709124136</v>
      </c>
      <c r="G9" s="172">
        <f t="shared" si="8"/>
        <v>0.70143933697258665</v>
      </c>
      <c r="H9" s="179">
        <f t="shared" si="9"/>
        <v>0.49201714345254194</v>
      </c>
      <c r="I9" s="170">
        <f>Calculations!P9</f>
        <v>7.8111655045125437</v>
      </c>
      <c r="J9" s="172">
        <f>Calculations!Q9</f>
        <v>5.1027852201707927E-2</v>
      </c>
      <c r="K9" s="170">
        <f t="shared" si="0"/>
        <v>7.693998021944858</v>
      </c>
      <c r="L9" s="172">
        <f t="shared" si="10"/>
        <v>5.0274572099851027E-2</v>
      </c>
      <c r="M9" s="179">
        <f t="shared" si="11"/>
        <v>2.5275325998231194E-3</v>
      </c>
      <c r="N9" s="170">
        <f>Calculations!X9</f>
        <v>7.9667951050959944</v>
      </c>
      <c r="O9" s="172">
        <f>Calculations!Y9</f>
        <v>7.8966983252056214E-2</v>
      </c>
      <c r="P9" s="170">
        <f t="shared" si="1"/>
        <v>7.847293178519557</v>
      </c>
      <c r="Q9" s="172">
        <f t="shared" si="12"/>
        <v>7.7790637988111588E-2</v>
      </c>
      <c r="R9" s="179">
        <f t="shared" si="13"/>
        <v>6.05138335859743E-3</v>
      </c>
      <c r="S9" s="170">
        <f>Calculations!AF9</f>
        <v>1.3627028286187023E-2</v>
      </c>
      <c r="T9" s="172">
        <f>Calculations!AG9</f>
        <v>1.0143298714030201E-3</v>
      </c>
      <c r="U9" s="170">
        <f t="shared" si="2"/>
        <v>1.3422622861894221E-2</v>
      </c>
      <c r="V9" s="172">
        <f t="shared" si="14"/>
        <v>9.9911678193425257E-4</v>
      </c>
      <c r="W9" s="179">
        <f t="shared" si="15"/>
        <v>9.9823434394265682E-7</v>
      </c>
      <c r="X9" s="170">
        <f>Calculations!AN9</f>
        <v>7.7900439592079671</v>
      </c>
      <c r="Y9" s="172">
        <f>Calculations!AO9</f>
        <v>5.9389496492840525E-2</v>
      </c>
      <c r="Z9" s="170">
        <f t="shared" si="3"/>
        <v>7.6731932998198502</v>
      </c>
      <c r="AA9" s="172">
        <f t="shared" si="16"/>
        <v>5.8509026831991752E-2</v>
      </c>
      <c r="AB9" s="177">
        <f t="shared" si="17"/>
        <v>3.4233062208267307E-3</v>
      </c>
      <c r="AC9" s="170">
        <f>Calculations!AV9</f>
        <v>8.257576459068078</v>
      </c>
      <c r="AD9" s="172">
        <f>Calculations!AW9</f>
        <v>7.6782293659610742E-2</v>
      </c>
      <c r="AE9" s="170">
        <f t="shared" si="4"/>
        <v>8.1337128121820594</v>
      </c>
      <c r="AF9" s="172">
        <f t="shared" si="18"/>
        <v>7.5639574592674341E-2</v>
      </c>
      <c r="AG9" s="178">
        <f t="shared" si="19"/>
        <v>5.7213452445607459E-3</v>
      </c>
      <c r="AH9" s="170">
        <f>Calculations!BD9</f>
        <v>5.2257168144268951E-2</v>
      </c>
      <c r="AI9" s="172">
        <f>Calculations!BE9</f>
        <v>4.1736333246923133E-3</v>
      </c>
      <c r="AJ9" s="170">
        <f t="shared" si="5"/>
        <v>5.1473310622104931E-2</v>
      </c>
      <c r="AK9" s="172">
        <f t="shared" si="20"/>
        <v>4.1110354674642772E-3</v>
      </c>
      <c r="AL9" s="177">
        <f t="shared" si="21"/>
        <v>1.6900612614749227E-5</v>
      </c>
      <c r="AM9" s="170">
        <f>Calculations!BL9</f>
        <v>8.2908678177536999</v>
      </c>
      <c r="AN9" s="172">
        <f>Calculations!BM9</f>
        <v>5.0759096458343471E-2</v>
      </c>
      <c r="AO9" s="170">
        <f t="shared" si="6"/>
        <v>8.166504800487397</v>
      </c>
      <c r="AP9" s="172">
        <f t="shared" si="22"/>
        <v>5.0011456449240807E-2</v>
      </c>
      <c r="AQ9" s="178">
        <f t="shared" si="23"/>
        <v>2.5011457761743099E-3</v>
      </c>
    </row>
    <row r="10" spans="1:67" x14ac:dyDescent="0.25">
      <c r="A10" s="48" t="s">
        <v>139</v>
      </c>
      <c r="B10" s="169">
        <v>0.95849999999999991</v>
      </c>
      <c r="C10" s="175">
        <v>1.4142135623730951E-4</v>
      </c>
      <c r="D10" s="170">
        <f>Calculations!H10</f>
        <v>65.058115113544218</v>
      </c>
      <c r="E10" s="172">
        <f>Calculations!I10</f>
        <v>0.62694168791844662</v>
      </c>
      <c r="F10" s="170">
        <f t="shared" si="7"/>
        <v>62.358203336332124</v>
      </c>
      <c r="G10" s="172">
        <f t="shared" si="8"/>
        <v>0.6009940379588945</v>
      </c>
      <c r="H10" s="179">
        <f t="shared" si="9"/>
        <v>0.36119383366213714</v>
      </c>
      <c r="I10" s="170">
        <f>Calculations!P10</f>
        <v>6.3532705839226287</v>
      </c>
      <c r="J10" s="172">
        <f>Calculations!Q10</f>
        <v>5.7726124866256591E-2</v>
      </c>
      <c r="K10" s="170">
        <f t="shared" si="0"/>
        <v>6.0896098546898392</v>
      </c>
      <c r="L10" s="172">
        <f t="shared" si="10"/>
        <v>5.5337785285539093E-2</v>
      </c>
      <c r="M10" s="179">
        <f t="shared" si="11"/>
        <v>3.0622704803084269E-3</v>
      </c>
      <c r="N10" s="170">
        <f>Calculations!X10</f>
        <v>6.4858006444082168</v>
      </c>
      <c r="O10" s="172">
        <f>Calculations!Y10</f>
        <v>6.2811682453417783E-2</v>
      </c>
      <c r="P10" s="170">
        <f t="shared" si="1"/>
        <v>6.2166399176652751</v>
      </c>
      <c r="Q10" s="172">
        <f t="shared" si="12"/>
        <v>6.0211984289018861E-2</v>
      </c>
      <c r="R10" s="179">
        <f t="shared" si="13"/>
        <v>3.6254830520210542E-3</v>
      </c>
      <c r="S10" s="170">
        <f>Calculations!AF10</f>
        <v>2.0122204418977482E-2</v>
      </c>
      <c r="T10" s="172">
        <f>Calculations!AG10</f>
        <v>6.7349851344542259E-4</v>
      </c>
      <c r="U10" s="170">
        <f t="shared" si="2"/>
        <v>1.9287132935589917E-2</v>
      </c>
      <c r="V10" s="172">
        <f t="shared" si="14"/>
        <v>6.4555459734244342E-4</v>
      </c>
      <c r="W10" s="179">
        <f t="shared" si="15"/>
        <v>4.1674073814996426E-7</v>
      </c>
      <c r="X10" s="170">
        <f>Calculations!AN10</f>
        <v>6.6098495282467429</v>
      </c>
      <c r="Y10" s="172">
        <f>Calculations!AO10</f>
        <v>5.0422034598535309E-2</v>
      </c>
      <c r="Z10" s="170">
        <f t="shared" si="3"/>
        <v>6.3355407728245021</v>
      </c>
      <c r="AA10" s="172">
        <f t="shared" si="16"/>
        <v>4.8338559363847088E-2</v>
      </c>
      <c r="AB10" s="177">
        <f t="shared" si="17"/>
        <v>2.336616321372169E-3</v>
      </c>
      <c r="AC10" s="170">
        <f>Calculations!AV10</f>
        <v>6.6397820703674917</v>
      </c>
      <c r="AD10" s="172">
        <f>Calculations!AW10</f>
        <v>7.4344896682774789E-2</v>
      </c>
      <c r="AE10" s="170">
        <f t="shared" si="4"/>
        <v>6.3642311144472403</v>
      </c>
      <c r="AF10" s="172">
        <f t="shared" si="18"/>
        <v>7.1265769977594373E-2</v>
      </c>
      <c r="AG10" s="178">
        <f t="shared" si="19"/>
        <v>5.0788099704993919E-3</v>
      </c>
      <c r="AH10" s="170">
        <f>Calculations!BD10</f>
        <v>1.8630916850652979E-2</v>
      </c>
      <c r="AI10" s="172">
        <f>Calculations!BE10</f>
        <v>3.0571580687510022E-3</v>
      </c>
      <c r="AJ10" s="170">
        <f t="shared" si="5"/>
        <v>1.7857733801350879E-2</v>
      </c>
      <c r="AK10" s="172">
        <f t="shared" si="20"/>
        <v>2.9302871934613612E-3</v>
      </c>
      <c r="AL10" s="177">
        <f t="shared" si="21"/>
        <v>8.586583036163662E-6</v>
      </c>
      <c r="AM10" s="170">
        <f>Calculations!BL10</f>
        <v>9.4990593055323114</v>
      </c>
      <c r="AN10" s="172">
        <f>Calculations!BM10</f>
        <v>8.2214723651815785E-2</v>
      </c>
      <c r="AO10" s="170">
        <f t="shared" si="6"/>
        <v>9.1048483443527193</v>
      </c>
      <c r="AP10" s="172">
        <f t="shared" si="22"/>
        <v>7.8814262157419601E-2</v>
      </c>
      <c r="AQ10" s="178">
        <f t="shared" si="23"/>
        <v>6.2116879194184637E-3</v>
      </c>
    </row>
    <row r="11" spans="1:67" x14ac:dyDescent="0.25">
      <c r="A11" s="48" t="s">
        <v>80</v>
      </c>
      <c r="B11" s="169">
        <v>0.97339999999999982</v>
      </c>
      <c r="C11" s="175">
        <v>1.4142135623730951E-4</v>
      </c>
      <c r="D11" s="170">
        <f>Calculations!H11</f>
        <v>18.990570853964666</v>
      </c>
      <c r="E11" s="172">
        <f>Calculations!I11</f>
        <v>0.27293521563988804</v>
      </c>
      <c r="F11" s="170">
        <f t="shared" si="7"/>
        <v>18.485421669249202</v>
      </c>
      <c r="G11" s="172">
        <f t="shared" si="8"/>
        <v>0.26568871309714343</v>
      </c>
      <c r="H11" s="179">
        <f t="shared" si="9"/>
        <v>7.0590492267216198E-2</v>
      </c>
      <c r="I11" s="170">
        <f>Calculations!P11</f>
        <v>1.8428037827721306</v>
      </c>
      <c r="J11" s="172">
        <f>Calculations!Q11</f>
        <v>1.9454992844692078E-2</v>
      </c>
      <c r="K11" s="170">
        <f t="shared" si="0"/>
        <v>1.7937852021503917</v>
      </c>
      <c r="L11" s="172">
        <f t="shared" si="10"/>
        <v>1.8939283179208274E-2</v>
      </c>
      <c r="M11" s="179">
        <f t="shared" si="11"/>
        <v>3.5869644734224147E-4</v>
      </c>
      <c r="N11" s="170">
        <f>Calculations!X11</f>
        <v>1.9211678439816604</v>
      </c>
      <c r="O11" s="172">
        <f>Calculations!Y11</f>
        <v>2.1706435709188097E-2</v>
      </c>
      <c r="P11" s="170">
        <f t="shared" si="1"/>
        <v>1.870064779331748</v>
      </c>
      <c r="Q11" s="172">
        <f t="shared" si="12"/>
        <v>2.113079127759435E-2</v>
      </c>
      <c r="R11" s="179">
        <f t="shared" si="13"/>
        <v>4.4651034001725747E-4</v>
      </c>
      <c r="S11" s="170">
        <f>Calculations!AF11</f>
        <v>1.5850256312837355E-3</v>
      </c>
      <c r="T11" s="172">
        <f>Calculations!AG11</f>
        <v>9.7425842279721378E-4</v>
      </c>
      <c r="U11" s="170">
        <f t="shared" si="2"/>
        <v>1.5428639494915878E-3</v>
      </c>
      <c r="V11" s="172">
        <f t="shared" si="14"/>
        <v>9.4834317524233902E-4</v>
      </c>
      <c r="W11" s="179">
        <f t="shared" si="15"/>
        <v>8.9935477802872171E-7</v>
      </c>
      <c r="X11" s="170">
        <f>Calculations!AN11</f>
        <v>1.78542748940991</v>
      </c>
      <c r="Y11" s="172">
        <f>Calculations!AO11</f>
        <v>1.4849268870997391E-2</v>
      </c>
      <c r="Z11" s="170">
        <f t="shared" si="3"/>
        <v>1.7379351181916061</v>
      </c>
      <c r="AA11" s="172">
        <f t="shared" si="16"/>
        <v>1.4456483554113235E-2</v>
      </c>
      <c r="AB11" s="177">
        <f t="shared" si="17"/>
        <v>2.0898991675034645E-4</v>
      </c>
      <c r="AC11" s="170">
        <f>Calculations!AV11</f>
        <v>1.994721152931338</v>
      </c>
      <c r="AD11" s="172">
        <f>Calculations!AW11</f>
        <v>1.8276544449896206E-2</v>
      </c>
      <c r="AE11" s="170">
        <f t="shared" si="4"/>
        <v>1.9416615702633639</v>
      </c>
      <c r="AF11" s="172">
        <f t="shared" si="18"/>
        <v>1.779262477874102E-2</v>
      </c>
      <c r="AG11" s="178">
        <f t="shared" si="19"/>
        <v>3.165774965170689E-4</v>
      </c>
      <c r="AH11" s="170">
        <f>Calculations!BD11</f>
        <v>1.5661118453873149E-2</v>
      </c>
      <c r="AI11" s="172">
        <f>Calculations!BE11</f>
        <v>3.4242631115615693E-3</v>
      </c>
      <c r="AJ11" s="170">
        <f t="shared" si="5"/>
        <v>1.524453270300012E-2</v>
      </c>
      <c r="AK11" s="172">
        <f t="shared" si="20"/>
        <v>3.3331784486401971E-3</v>
      </c>
      <c r="AL11" s="177">
        <f t="shared" si="21"/>
        <v>1.111007857047947E-5</v>
      </c>
      <c r="AM11" s="170">
        <f>Calculations!BL11</f>
        <v>9.5326234654231499</v>
      </c>
      <c r="AN11" s="172">
        <f>Calculations!BM11</f>
        <v>7.8463335065250939E-2</v>
      </c>
      <c r="AO11" s="170">
        <f t="shared" si="6"/>
        <v>9.2790556812428928</v>
      </c>
      <c r="AP11" s="172">
        <f t="shared" si="22"/>
        <v>7.6388107228902644E-2</v>
      </c>
      <c r="AQ11" s="178">
        <f t="shared" si="23"/>
        <v>5.8351429260143283E-3</v>
      </c>
    </row>
    <row r="12" spans="1:67" x14ac:dyDescent="0.25">
      <c r="A12" s="48" t="s">
        <v>130</v>
      </c>
      <c r="B12" s="169">
        <v>1.0056000000000003</v>
      </c>
      <c r="C12" s="175">
        <v>1.4142135623730951E-4</v>
      </c>
      <c r="D12" s="170">
        <f>Calculations!H12</f>
        <v>4.0530587491372128</v>
      </c>
      <c r="E12" s="172">
        <f>Calculations!I12</f>
        <v>6.1116657186852864E-2</v>
      </c>
      <c r="F12" s="170">
        <f t="shared" si="7"/>
        <v>4.0757558781323819</v>
      </c>
      <c r="G12" s="172">
        <f t="shared" si="8"/>
        <v>6.1461583298084675E-2</v>
      </c>
      <c r="H12" s="179">
        <f t="shared" si="9"/>
        <v>3.7775262215074012E-3</v>
      </c>
      <c r="I12" s="170">
        <f>Calculations!P12</f>
        <v>0.34785368833807745</v>
      </c>
      <c r="J12" s="172">
        <f>Calculations!Q12</f>
        <v>7.3236860769031542E-3</v>
      </c>
      <c r="K12" s="170">
        <f t="shared" si="0"/>
        <v>0.34980166899277076</v>
      </c>
      <c r="L12" s="172">
        <f t="shared" si="10"/>
        <v>7.3648630173571575E-3</v>
      </c>
      <c r="M12" s="179">
        <f t="shared" si="11"/>
        <v>5.4241207264435173E-5</v>
      </c>
      <c r="N12" s="170">
        <f>Calculations!X12</f>
        <v>0.41852265070930222</v>
      </c>
      <c r="O12" s="172">
        <f>Calculations!Y12</f>
        <v>1.9310263265567201E-2</v>
      </c>
      <c r="P12" s="170">
        <f t="shared" si="1"/>
        <v>0.42086637755327444</v>
      </c>
      <c r="Q12" s="172">
        <f t="shared" si="12"/>
        <v>1.9418490943370455E-2</v>
      </c>
      <c r="R12" s="179">
        <f t="shared" si="13"/>
        <v>3.7707779051776038E-4</v>
      </c>
      <c r="S12" s="170">
        <f>Calculations!AF12</f>
        <v>5.9310371917362338E-3</v>
      </c>
      <c r="T12" s="172">
        <f>Calculations!AG12</f>
        <v>9.3015477200392746E-4</v>
      </c>
      <c r="U12" s="170">
        <f t="shared" si="2"/>
        <v>5.9642510000099585E-3</v>
      </c>
      <c r="V12" s="172">
        <f t="shared" si="14"/>
        <v>9.3536401480757069E-4</v>
      </c>
      <c r="W12" s="179">
        <f t="shared" si="15"/>
        <v>8.7490584019693737E-7</v>
      </c>
      <c r="X12" s="170">
        <f>Calculations!AN12</f>
        <v>0.29953487459799855</v>
      </c>
      <c r="Y12" s="172">
        <f>Calculations!AO12</f>
        <v>5.4756532655585366E-3</v>
      </c>
      <c r="Z12" s="170">
        <f t="shared" si="3"/>
        <v>0.3012122698957474</v>
      </c>
      <c r="AA12" s="172">
        <f t="shared" si="16"/>
        <v>5.5064798636380394E-3</v>
      </c>
      <c r="AB12" s="177">
        <f t="shared" si="17"/>
        <v>3.0321320488651202E-5</v>
      </c>
      <c r="AC12" s="170">
        <f>Calculations!AV12</f>
        <v>0.40118700905136923</v>
      </c>
      <c r="AD12" s="172">
        <f>Calculations!AW12</f>
        <v>1.2082243521171298E-2</v>
      </c>
      <c r="AE12" s="170">
        <f t="shared" si="4"/>
        <v>0.40343365630205702</v>
      </c>
      <c r="AF12" s="172">
        <f t="shared" si="18"/>
        <v>1.2150036555185668E-2</v>
      </c>
      <c r="AG12" s="178">
        <f t="shared" si="19"/>
        <v>1.47623388292348E-4</v>
      </c>
      <c r="AH12" s="170">
        <f>Calculations!BD12</f>
        <v>1.7920683288276697E-2</v>
      </c>
      <c r="AI12" s="172">
        <f>Calculations!BE12</f>
        <v>2.8080760959857815E-3</v>
      </c>
      <c r="AJ12" s="170">
        <f t="shared" si="5"/>
        <v>1.8021039114691051E-2</v>
      </c>
      <c r="AK12" s="172">
        <f t="shared" si="20"/>
        <v>2.82380245942295E-3</v>
      </c>
      <c r="AL12" s="177">
        <f t="shared" si="21"/>
        <v>7.9738603298431006E-6</v>
      </c>
      <c r="AM12" s="170">
        <f>Calculations!BL12</f>
        <v>6.8327435604023732</v>
      </c>
      <c r="AN12" s="172">
        <f>Calculations!BM12</f>
        <v>7.3531176745855853E-2</v>
      </c>
      <c r="AO12" s="170">
        <f t="shared" si="6"/>
        <v>6.8710069243406284</v>
      </c>
      <c r="AP12" s="172">
        <f t="shared" si="22"/>
        <v>7.3949264904493717E-2</v>
      </c>
      <c r="AQ12" s="178">
        <f t="shared" si="23"/>
        <v>5.4684937799149864E-3</v>
      </c>
    </row>
    <row r="13" spans="1:67" x14ac:dyDescent="0.25">
      <c r="A13" s="48" t="s">
        <v>107</v>
      </c>
      <c r="B13" s="169">
        <v>0.97760000000000069</v>
      </c>
      <c r="C13" s="175">
        <v>1.4142135623730951E-4</v>
      </c>
      <c r="D13" s="170">
        <f>Calculations!H13</f>
        <v>1.1043261942965057</v>
      </c>
      <c r="E13" s="172">
        <f>Calculations!I13</f>
        <v>2.9616207673067212E-2</v>
      </c>
      <c r="F13" s="170">
        <f t="shared" si="7"/>
        <v>1.0795892875442648</v>
      </c>
      <c r="G13" s="172">
        <f t="shared" si="8"/>
        <v>2.8953225833397215E-2</v>
      </c>
      <c r="H13" s="179">
        <f t="shared" si="9"/>
        <v>8.3828928615969987E-4</v>
      </c>
      <c r="I13" s="170">
        <f>Calculations!P13</f>
        <v>7.108993622223285E-2</v>
      </c>
      <c r="J13" s="172">
        <f>Calculations!Q13</f>
        <v>1.3662813130717302E-3</v>
      </c>
      <c r="K13" s="170">
        <f t="shared" si="0"/>
        <v>6.9497521650854877E-2</v>
      </c>
      <c r="L13" s="172">
        <f t="shared" si="10"/>
        <v>1.3357144479690659E-3</v>
      </c>
      <c r="M13" s="179">
        <f t="shared" si="11"/>
        <v>1.7841330865133066E-6</v>
      </c>
      <c r="N13" s="170">
        <f>Calculations!X13</f>
        <v>0.1458311099345827</v>
      </c>
      <c r="O13" s="172">
        <f>Calculations!Y13</f>
        <v>7.7061568942540064E-3</v>
      </c>
      <c r="P13" s="170">
        <f t="shared" si="1"/>
        <v>0.14256449307204816</v>
      </c>
      <c r="Q13" s="172">
        <f t="shared" si="12"/>
        <v>7.5335672091487232E-3</v>
      </c>
      <c r="R13" s="179">
        <f t="shared" si="13"/>
        <v>5.6754634894760882E-5</v>
      </c>
      <c r="S13" s="170">
        <f>Calculations!AF13</f>
        <v>1.9102057322810352E-3</v>
      </c>
      <c r="T13" s="172">
        <f>Calculations!AG13</f>
        <v>1.1338750576692742E-3</v>
      </c>
      <c r="U13" s="170">
        <f t="shared" si="2"/>
        <v>1.8674171238779412E-3</v>
      </c>
      <c r="V13" s="172">
        <f t="shared" si="14"/>
        <v>1.108476289295517E-3</v>
      </c>
      <c r="W13" s="179">
        <f t="shared" si="15"/>
        <v>1.2287196839303587E-6</v>
      </c>
      <c r="X13" s="170">
        <f>Calculations!AN13</f>
        <v>6.1685592532757016E-2</v>
      </c>
      <c r="Y13" s="172">
        <f>Calculations!AO13</f>
        <v>3.8519359171217023E-3</v>
      </c>
      <c r="Z13" s="170">
        <f t="shared" si="3"/>
        <v>6.0303835260023302E-2</v>
      </c>
      <c r="AA13" s="172">
        <f t="shared" si="16"/>
        <v>3.7656626573532945E-3</v>
      </c>
      <c r="AB13" s="177">
        <f t="shared" si="17"/>
        <v>1.4180215248985075E-5</v>
      </c>
      <c r="AC13" s="170">
        <f>Calculations!AV13</f>
        <v>7.9702248510006041E-2</v>
      </c>
      <c r="AD13" s="172">
        <f>Calculations!AW13</f>
        <v>2.8114886760887935E-3</v>
      </c>
      <c r="AE13" s="170">
        <f t="shared" si="4"/>
        <v>7.7916918143381961E-2</v>
      </c>
      <c r="AF13" s="172">
        <f t="shared" si="18"/>
        <v>2.7485344419711602E-3</v>
      </c>
      <c r="AG13" s="178">
        <f t="shared" si="19"/>
        <v>7.5544415787017167E-6</v>
      </c>
      <c r="AH13" s="170">
        <f>Calculations!BD13</f>
        <v>1.1973187273947441E-2</v>
      </c>
      <c r="AI13" s="172">
        <f>Calculations!BE13</f>
        <v>2.0597157619784206E-3</v>
      </c>
      <c r="AJ13" s="170">
        <f t="shared" si="5"/>
        <v>1.1704987879011027E-2</v>
      </c>
      <c r="AK13" s="172">
        <f t="shared" si="20"/>
        <v>2.0135788408625552E-3</v>
      </c>
      <c r="AL13" s="177">
        <f t="shared" si="21"/>
        <v>4.0544997483693913E-6</v>
      </c>
      <c r="AM13" s="170">
        <f>Calculations!BL13</f>
        <v>3.1932298304982711</v>
      </c>
      <c r="AN13" s="172">
        <f>Calculations!BM13</f>
        <v>3.1168127370391763E-2</v>
      </c>
      <c r="AO13" s="170">
        <f t="shared" si="6"/>
        <v>3.1217014822951121</v>
      </c>
      <c r="AP13" s="172">
        <f t="shared" si="22"/>
        <v>3.0473307615230445E-2</v>
      </c>
      <c r="AQ13" s="178">
        <f t="shared" si="23"/>
        <v>9.286224770124618E-4</v>
      </c>
    </row>
    <row r="14" spans="1:67" x14ac:dyDescent="0.25">
      <c r="A14" s="48" t="s">
        <v>10</v>
      </c>
      <c r="B14" s="169">
        <v>0.98000000000000043</v>
      </c>
      <c r="C14" s="175">
        <v>1.4142135623730951E-4</v>
      </c>
      <c r="D14" s="170">
        <f>Calculations!H14</f>
        <v>0.36631839436554597</v>
      </c>
      <c r="E14" s="172">
        <f>Calculations!I14</f>
        <v>2.1693299994857012E-2</v>
      </c>
      <c r="F14" s="170">
        <f t="shared" si="7"/>
        <v>0.35899202647823519</v>
      </c>
      <c r="G14" s="172">
        <f t="shared" si="8"/>
        <v>2.1259497114686807E-2</v>
      </c>
      <c r="H14" s="179">
        <f t="shared" si="9"/>
        <v>4.5196621756937667E-4</v>
      </c>
      <c r="I14" s="170">
        <f>Calculations!P14</f>
        <v>1.5432307619897523E-2</v>
      </c>
      <c r="J14" s="172">
        <f>Calculations!Q14</f>
        <v>1.3632529830780473E-3</v>
      </c>
      <c r="K14" s="170">
        <f t="shared" si="0"/>
        <v>1.5123661467499579E-2</v>
      </c>
      <c r="L14" s="172">
        <f t="shared" si="10"/>
        <v>1.3359897060370885E-3</v>
      </c>
      <c r="M14" s="179">
        <f t="shared" si="11"/>
        <v>1.7848684946370661E-6</v>
      </c>
      <c r="N14" s="170">
        <f>Calculations!X14</f>
        <v>9.0114666878711003E-2</v>
      </c>
      <c r="O14" s="172">
        <f>Calculations!Y14</f>
        <v>6.4580189824737129E-3</v>
      </c>
      <c r="P14" s="170">
        <f t="shared" si="1"/>
        <v>8.8312373541136815E-2</v>
      </c>
      <c r="Q14" s="172">
        <f t="shared" si="12"/>
        <v>6.3288714339608879E-3</v>
      </c>
      <c r="R14" s="179">
        <f t="shared" si="13"/>
        <v>4.0054613627606145E-5</v>
      </c>
      <c r="S14" s="170">
        <f>Calculations!AF14</f>
        <v>2.1607619600596513E-3</v>
      </c>
      <c r="T14" s="172">
        <f>Calculations!AG14</f>
        <v>8.6869950525059517E-4</v>
      </c>
      <c r="U14" s="170">
        <f t="shared" si="2"/>
        <v>2.1175467208584594E-3</v>
      </c>
      <c r="V14" s="172">
        <f t="shared" si="14"/>
        <v>8.513255699882029E-4</v>
      </c>
      <c r="W14" s="179">
        <f t="shared" si="15"/>
        <v>7.2475522611573851E-7</v>
      </c>
      <c r="X14" s="170">
        <f>Calculations!AN14</f>
        <v>1.3325111645200179E-2</v>
      </c>
      <c r="Y14" s="172">
        <f>Calculations!AO14</f>
        <v>1.2711692516405111E-3</v>
      </c>
      <c r="Z14" s="170">
        <f t="shared" si="3"/>
        <v>1.305860941229618E-2</v>
      </c>
      <c r="AA14" s="172">
        <f t="shared" si="16"/>
        <v>1.2457472919264888E-3</v>
      </c>
      <c r="AB14" s="177">
        <f t="shared" si="17"/>
        <v>1.5518863153421805E-6</v>
      </c>
      <c r="AC14" s="170">
        <f>Calculations!AV14</f>
        <v>1.8639715454005834E-2</v>
      </c>
      <c r="AD14" s="172">
        <f>Calculations!AW14</f>
        <v>1.2881226015161499E-3</v>
      </c>
      <c r="AE14" s="170">
        <f t="shared" si="4"/>
        <v>1.8266921144925726E-2</v>
      </c>
      <c r="AF14" s="172">
        <f t="shared" si="18"/>
        <v>1.262362901779724E-3</v>
      </c>
      <c r="AG14" s="178">
        <f t="shared" si="19"/>
        <v>1.5935600957897251E-6</v>
      </c>
      <c r="AH14" s="170">
        <f>Calculations!BD14</f>
        <v>1.5741165541443822E-2</v>
      </c>
      <c r="AI14" s="172">
        <f>Calculations!BE14</f>
        <v>3.6925625387549373E-3</v>
      </c>
      <c r="AJ14" s="170">
        <f t="shared" si="5"/>
        <v>1.5426342230614952E-2</v>
      </c>
      <c r="AK14" s="172">
        <f t="shared" si="20"/>
        <v>3.6187119727105342E-3</v>
      </c>
      <c r="AL14" s="177">
        <f t="shared" si="21"/>
        <v>1.3095076341438566E-5</v>
      </c>
      <c r="AM14" s="170">
        <f>Calculations!BL14</f>
        <v>1.2011665929192537</v>
      </c>
      <c r="AN14" s="172">
        <f>Calculations!BM14</f>
        <v>1.5473656085867706E-2</v>
      </c>
      <c r="AO14" s="170">
        <f t="shared" si="6"/>
        <v>1.1771432610608692</v>
      </c>
      <c r="AP14" s="172">
        <f t="shared" si="22"/>
        <v>1.5165134387597983E-2</v>
      </c>
      <c r="AQ14" s="178">
        <f t="shared" si="23"/>
        <v>2.2998130099390686E-4</v>
      </c>
    </row>
    <row r="15" spans="1:67" x14ac:dyDescent="0.25">
      <c r="A15" s="48" t="s">
        <v>30</v>
      </c>
      <c r="B15" s="169">
        <v>1.0027999999999997</v>
      </c>
      <c r="C15" s="175">
        <v>1.4142135623730951E-4</v>
      </c>
      <c r="D15" s="170">
        <f>Calculations!H15</f>
        <v>0.32394589749639835</v>
      </c>
      <c r="E15" s="172">
        <f>Calculations!I15</f>
        <v>2.9326174025646388E-2</v>
      </c>
      <c r="F15" s="170">
        <f t="shared" si="7"/>
        <v>0.32485294600938819</v>
      </c>
      <c r="G15" s="172">
        <f t="shared" si="8"/>
        <v>2.9408322997036659E-2</v>
      </c>
      <c r="H15" s="179">
        <f t="shared" si="9"/>
        <v>8.6484946149803521E-4</v>
      </c>
      <c r="I15" s="170">
        <f>Calculations!P15</f>
        <v>7.1111151738187271E-3</v>
      </c>
      <c r="J15" s="172">
        <f>Calculations!Q15</f>
        <v>9.7055309748900957E-4</v>
      </c>
      <c r="K15" s="170">
        <f t="shared" si="0"/>
        <v>7.1310262963054172E-3</v>
      </c>
      <c r="L15" s="172">
        <f t="shared" si="10"/>
        <v>9.7327116572912785E-4</v>
      </c>
      <c r="M15" s="179">
        <f t="shared" si="11"/>
        <v>9.4725676203973546E-7</v>
      </c>
      <c r="N15" s="170">
        <f>Calculations!X15</f>
        <v>8.1854602798853343E-2</v>
      </c>
      <c r="O15" s="172">
        <f>Calculations!Y15</f>
        <v>5.5260807152645273E-3</v>
      </c>
      <c r="P15" s="170">
        <f t="shared" si="1"/>
        <v>8.2083795686690109E-2</v>
      </c>
      <c r="Q15" s="172">
        <f t="shared" si="12"/>
        <v>5.5415658320436137E-3</v>
      </c>
      <c r="R15" s="179">
        <f t="shared" si="13"/>
        <v>3.0708951870873231E-5</v>
      </c>
      <c r="S15" s="170">
        <f>Calculations!AF15</f>
        <v>1.8251222164887691E-2</v>
      </c>
      <c r="T15" s="172">
        <f>Calculations!AG15</f>
        <v>2.3666480379298839E-3</v>
      </c>
      <c r="U15" s="170">
        <f t="shared" si="2"/>
        <v>1.8302325586949372E-2</v>
      </c>
      <c r="V15" s="172">
        <f t="shared" si="14"/>
        <v>2.3732760560115714E-3</v>
      </c>
      <c r="W15" s="179">
        <f t="shared" si="15"/>
        <v>5.6324392380378394E-6</v>
      </c>
      <c r="X15" s="170">
        <f>Calculations!AN15</f>
        <v>7.344734598696368E-3</v>
      </c>
      <c r="Y15" s="172">
        <f>Calculations!AO15</f>
        <v>1.0279292072949162E-3</v>
      </c>
      <c r="Z15" s="170">
        <f t="shared" si="3"/>
        <v>7.3652998555727156E-3</v>
      </c>
      <c r="AA15" s="172">
        <f t="shared" si="16"/>
        <v>1.030807932404066E-3</v>
      </c>
      <c r="AB15" s="177">
        <f t="shared" si="17"/>
        <v>1.0625649935071455E-6</v>
      </c>
      <c r="AC15" s="170">
        <f>Calculations!AV15</f>
        <v>7.713779134801757E-3</v>
      </c>
      <c r="AD15" s="172">
        <f>Calculations!AW15</f>
        <v>1.0642658321996783E-3</v>
      </c>
      <c r="AE15" s="170">
        <f t="shared" si="4"/>
        <v>7.7353777163791998E-3</v>
      </c>
      <c r="AF15" s="172">
        <f t="shared" si="18"/>
        <v>1.067246334061891E-3</v>
      </c>
      <c r="AG15" s="178">
        <f t="shared" si="19"/>
        <v>1.1390147375685455E-6</v>
      </c>
      <c r="AH15" s="170">
        <f>Calculations!BD15</f>
        <v>1.3737730760211985E-2</v>
      </c>
      <c r="AI15" s="172">
        <f>Calculations!BE15</f>
        <v>3.2275056606781202E-3</v>
      </c>
      <c r="AJ15" s="170">
        <f t="shared" si="5"/>
        <v>1.3776196406340575E-2</v>
      </c>
      <c r="AK15" s="172">
        <f t="shared" si="20"/>
        <v>3.2365432596355133E-3</v>
      </c>
      <c r="AL15" s="177">
        <f t="shared" si="21"/>
        <v>1.0475212271492073E-5</v>
      </c>
      <c r="AM15" s="170">
        <f>Calculations!BL15</f>
        <v>0.39702851748403584</v>
      </c>
      <c r="AN15" s="172">
        <f>Calculations!BM15</f>
        <v>8.4307718512744087E-3</v>
      </c>
      <c r="AO15" s="170">
        <f t="shared" si="6"/>
        <v>0.398140197332991</v>
      </c>
      <c r="AP15" s="172">
        <f t="shared" si="22"/>
        <v>8.4545644601248821E-3</v>
      </c>
      <c r="AQ15" s="178">
        <f t="shared" si="23"/>
        <v>7.1479660210406741E-5</v>
      </c>
    </row>
    <row r="16" spans="1:67" x14ac:dyDescent="0.25">
      <c r="A16" s="48" t="s">
        <v>94</v>
      </c>
      <c r="B16" s="169">
        <v>1.0031999999999996</v>
      </c>
      <c r="C16" s="175">
        <v>1.4142135623730951E-4</v>
      </c>
      <c r="D16" s="170">
        <f>Calculations!H16</f>
        <v>0.4014281331159627</v>
      </c>
      <c r="E16" s="172">
        <f>Calculations!I16</f>
        <v>2.5780899618968931E-2</v>
      </c>
      <c r="F16" s="170">
        <f t="shared" si="7"/>
        <v>0.40271270314193364</v>
      </c>
      <c r="G16" s="172">
        <f>F16*SQRT(((E16/D16)^2)+(($C16/$B16)^2))</f>
        <v>2.5863460803695986E-2</v>
      </c>
      <c r="H16" s="179">
        <f t="shared" si="9"/>
        <v>6.6891860474431865E-4</v>
      </c>
      <c r="I16" s="170">
        <f>Calculations!P16</f>
        <v>4.8394188213240798E-3</v>
      </c>
      <c r="J16" s="172">
        <f>Calculations!Q16</f>
        <v>8.8477424180429985E-4</v>
      </c>
      <c r="K16" s="170">
        <f t="shared" si="0"/>
        <v>4.8549049615523154E-3</v>
      </c>
      <c r="L16" s="172">
        <f>K16*SQRT(((J16/I16)^2)+(($C16/$B16)^2))</f>
        <v>8.8760578323369998E-4</v>
      </c>
      <c r="M16" s="179">
        <f t="shared" si="11"/>
        <v>7.8784402642991002E-7</v>
      </c>
      <c r="N16" s="170">
        <f>Calculations!X16</f>
        <v>8.4155889243715823E-2</v>
      </c>
      <c r="O16" s="172">
        <f>Calculations!Y16</f>
        <v>8.3240234394982709E-3</v>
      </c>
      <c r="P16" s="170">
        <f t="shared" si="1"/>
        <v>8.442518808929568E-2</v>
      </c>
      <c r="Q16" s="172">
        <f>P16*SQRT(((O16/N16)^2)+(($C16/$B16)^2))</f>
        <v>8.3506687955227261E-3</v>
      </c>
      <c r="R16" s="179">
        <f t="shared" si="13"/>
        <v>6.9733669332516974E-5</v>
      </c>
      <c r="S16" s="170">
        <f>Calculations!AF16</f>
        <v>1.128516041073796E-2</v>
      </c>
      <c r="T16" s="172">
        <f>Calculations!AG16</f>
        <v>1.3460088312729707E-3</v>
      </c>
      <c r="U16" s="170">
        <f t="shared" si="2"/>
        <v>1.1321272924052318E-2</v>
      </c>
      <c r="V16" s="172">
        <f>U16*SQRT(((T16/S16)^2)+(($C16/$B16)^2))</f>
        <v>1.350317002681132E-3</v>
      </c>
      <c r="W16" s="179">
        <f t="shared" si="15"/>
        <v>1.8233560077297561E-6</v>
      </c>
      <c r="X16" s="170">
        <f>Calculations!AN16</f>
        <v>5.0559884295936245E-3</v>
      </c>
      <c r="Y16" s="172">
        <f>Calculations!AO16</f>
        <v>5.9809315614721479E-4</v>
      </c>
      <c r="Z16" s="170">
        <f t="shared" si="3"/>
        <v>5.0721675925683224E-3</v>
      </c>
      <c r="AA16" s="172">
        <f>Z16*SQRT(((Y16/X16)^2)+(($C16/$B16)^2))</f>
        <v>6.0000748029204198E-4</v>
      </c>
      <c r="AB16" s="177">
        <f t="shared" si="17"/>
        <v>3.6000897640640513E-7</v>
      </c>
      <c r="AC16" s="170">
        <f>Calculations!AV16</f>
        <v>5.0417877328721335E-3</v>
      </c>
      <c r="AD16" s="172">
        <f>Calculations!AW16</f>
        <v>8.0705865737920092E-4</v>
      </c>
      <c r="AE16" s="170">
        <f t="shared" si="4"/>
        <v>5.0579214536173225E-3</v>
      </c>
      <c r="AF16" s="172">
        <f>AE16*SQRT(((AD16/AC16)^2)+(($C16/$B16)^2))</f>
        <v>8.0964155904432184E-4</v>
      </c>
      <c r="AG16" s="178">
        <f t="shared" si="19"/>
        <v>6.5551945413172004E-7</v>
      </c>
      <c r="AH16" s="170">
        <f>Calculations!BD16</f>
        <v>2.9052163187634112E-2</v>
      </c>
      <c r="AI16" s="172">
        <f>Calculations!BE16</f>
        <v>6.0778913220209336E-3</v>
      </c>
      <c r="AJ16" s="170">
        <f t="shared" si="5"/>
        <v>2.9145130109834532E-2</v>
      </c>
      <c r="AK16" s="172">
        <f>AJ16*SQRT(((AI16/AH16)^2)+(($C16/$B16)^2))</f>
        <v>6.0973419585075026E-3</v>
      </c>
      <c r="AL16" s="177">
        <f t="shared" si="21"/>
        <v>3.7177578958976104E-5</v>
      </c>
      <c r="AM16" s="170">
        <f>Calculations!BL16</f>
        <v>0.13769773556224132</v>
      </c>
      <c r="AN16" s="172">
        <f>Calculations!BM16</f>
        <v>9.1414788269180425E-3</v>
      </c>
      <c r="AO16" s="170">
        <f t="shared" si="6"/>
        <v>0.13813836831604046</v>
      </c>
      <c r="AP16" s="172">
        <f>AO16*SQRT(((AN16/AM16)^2)+(($C16/$B16)^2))</f>
        <v>9.1707522343359282E-3</v>
      </c>
      <c r="AQ16" s="178">
        <f t="shared" si="23"/>
        <v>8.4102696543577417E-5</v>
      </c>
    </row>
    <row r="17" spans="1:49" x14ac:dyDescent="0.25">
      <c r="A17" s="48" t="s">
        <v>7</v>
      </c>
      <c r="B17" s="169">
        <v>0.97690000000000055</v>
      </c>
      <c r="C17" s="175">
        <v>1.4142135623730951E-4</v>
      </c>
      <c r="D17" s="170">
        <f>Calculations!H17</f>
        <v>0.24491283802024708</v>
      </c>
      <c r="E17" s="172">
        <f>Calculations!I17</f>
        <v>1.4283974275689873E-2</v>
      </c>
      <c r="F17" s="170">
        <f t="shared" si="7"/>
        <v>0.23925535146197952</v>
      </c>
      <c r="G17" s="172">
        <f t="shared" si="8"/>
        <v>1.3954057455548247E-2</v>
      </c>
      <c r="H17" s="179">
        <f t="shared" si="9"/>
        <v>1.9471571947274162E-4</v>
      </c>
      <c r="I17" s="170">
        <f>Calculations!P17</f>
        <v>3.4482616054344402E-3</v>
      </c>
      <c r="J17" s="172">
        <f>Calculations!Q17</f>
        <v>6.2599672655938793E-4</v>
      </c>
      <c r="K17" s="170">
        <f t="shared" si="0"/>
        <v>3.3686067623489063E-3</v>
      </c>
      <c r="L17" s="172">
        <f t="shared" si="10"/>
        <v>6.1153639661253533E-4</v>
      </c>
      <c r="M17" s="179">
        <f t="shared" si="11"/>
        <v>3.7397676438184413E-7</v>
      </c>
      <c r="N17" s="170">
        <f>Calculations!X17</f>
        <v>8.0332373564812626E-2</v>
      </c>
      <c r="O17" s="172">
        <f>Calculations!Y17</f>
        <v>9.6703546399697343E-3</v>
      </c>
      <c r="P17" s="170">
        <f t="shared" si="1"/>
        <v>7.8476695735465493E-2</v>
      </c>
      <c r="Q17" s="172">
        <f t="shared" si="12"/>
        <v>9.4469762788532106E-3</v>
      </c>
      <c r="R17" s="179">
        <f t="shared" si="13"/>
        <v>8.924536081321526E-5</v>
      </c>
      <c r="S17" s="170">
        <f>Calculations!AF17</f>
        <v>1.247563091549431E-2</v>
      </c>
      <c r="T17" s="172">
        <f>Calculations!AG17</f>
        <v>1.2432091315592103E-3</v>
      </c>
      <c r="U17" s="170">
        <f t="shared" si="2"/>
        <v>1.2187443841346398E-2</v>
      </c>
      <c r="V17" s="172">
        <f t="shared" si="14"/>
        <v>1.2144922821552934E-3</v>
      </c>
      <c r="W17" s="179">
        <f t="shared" si="15"/>
        <v>1.4749915034147728E-6</v>
      </c>
      <c r="X17" s="170">
        <f>Calculations!AN17</f>
        <v>3.1999799157634836E-3</v>
      </c>
      <c r="Y17" s="172">
        <f>Calculations!AO17</f>
        <v>3.497355453548579E-4</v>
      </c>
      <c r="Z17" s="170">
        <f t="shared" si="3"/>
        <v>3.126060379709349E-3</v>
      </c>
      <c r="AA17" s="172">
        <f t="shared" si="16"/>
        <v>3.4165695396936734E-4</v>
      </c>
      <c r="AB17" s="177">
        <f t="shared" si="17"/>
        <v>1.1672947419562639E-7</v>
      </c>
      <c r="AC17" s="170">
        <f>Calculations!AV17</f>
        <v>3.4940873272731048E-3</v>
      </c>
      <c r="AD17" s="172">
        <f>Calculations!AW17</f>
        <v>1.0792264075874423E-3</v>
      </c>
      <c r="AE17" s="170">
        <f t="shared" si="4"/>
        <v>3.4133739100130978E-3</v>
      </c>
      <c r="AF17" s="172">
        <f t="shared" si="18"/>
        <v>1.0542963933711741E-3</v>
      </c>
      <c r="AG17" s="178">
        <f t="shared" si="19"/>
        <v>1.1115408850754654E-6</v>
      </c>
      <c r="AH17" s="170">
        <f>Calculations!BD17</f>
        <v>1.5022976184659786E-2</v>
      </c>
      <c r="AI17" s="172">
        <f>Calculations!BE17</f>
        <v>3.4586090670144214E-3</v>
      </c>
      <c r="AJ17" s="170">
        <f t="shared" si="5"/>
        <v>1.4675945434794153E-2</v>
      </c>
      <c r="AK17" s="172">
        <f t="shared" si="20"/>
        <v>3.3787158655415759E-3</v>
      </c>
      <c r="AL17" s="177">
        <f t="shared" si="21"/>
        <v>1.1415720900062361E-5</v>
      </c>
      <c r="AM17" s="170">
        <f>Calculations!BL17</f>
        <v>5.5392778471302632E-2</v>
      </c>
      <c r="AN17" s="172">
        <f>Calculations!BM17</f>
        <v>4.5201806015602222E-3</v>
      </c>
      <c r="AO17" s="170">
        <f t="shared" si="6"/>
        <v>5.4113205288615573E-2</v>
      </c>
      <c r="AP17" s="172">
        <f t="shared" si="22"/>
        <v>4.4157713783081641E-3</v>
      </c>
      <c r="AQ17" s="178">
        <f t="shared" si="23"/>
        <v>1.9499036865485583E-5</v>
      </c>
    </row>
    <row r="18" spans="1:49" x14ac:dyDescent="0.25">
      <c r="A18" s="48" t="s">
        <v>5</v>
      </c>
      <c r="B18" s="169">
        <v>1.0026999999999999</v>
      </c>
      <c r="C18" s="175">
        <v>1.4142135623730951E-4</v>
      </c>
      <c r="D18" s="170">
        <f>Calculations!H18</f>
        <v>0.26252643314006635</v>
      </c>
      <c r="E18" s="172">
        <f>Calculations!I18</f>
        <v>1.8581239417648408E-2</v>
      </c>
      <c r="F18" s="170">
        <f t="shared" si="7"/>
        <v>0.26323525450954449</v>
      </c>
      <c r="G18" s="172">
        <f t="shared" si="8"/>
        <v>1.8631445755406421E-2</v>
      </c>
      <c r="H18" s="179">
        <f t="shared" si="9"/>
        <v>3.4713077093665194E-4</v>
      </c>
      <c r="I18" s="170">
        <f>Calculations!P18</f>
        <v>3.0653135370757902E-3</v>
      </c>
      <c r="J18" s="172">
        <f>Calculations!Q18</f>
        <v>8.2273439392939918E-4</v>
      </c>
      <c r="K18" s="170">
        <f t="shared" si="0"/>
        <v>3.0735898836258945E-3</v>
      </c>
      <c r="L18" s="172">
        <f t="shared" si="10"/>
        <v>8.2495589069179803E-4</v>
      </c>
      <c r="M18" s="179">
        <f t="shared" si="11"/>
        <v>6.805522215870978E-7</v>
      </c>
      <c r="N18" s="170">
        <f>Calculations!X18</f>
        <v>7.8863252462844702E-2</v>
      </c>
      <c r="O18" s="172">
        <f>Calculations!Y18</f>
        <v>8.7006930130394209E-3</v>
      </c>
      <c r="P18" s="170">
        <f t="shared" si="1"/>
        <v>7.9076183244494377E-2</v>
      </c>
      <c r="Q18" s="172">
        <f t="shared" si="12"/>
        <v>8.7241920131042993E-3</v>
      </c>
      <c r="R18" s="179">
        <f t="shared" si="13"/>
        <v>7.6111526281512853E-5</v>
      </c>
      <c r="S18" s="170">
        <f>Calculations!AF18</f>
        <v>1.7660849169604587E-2</v>
      </c>
      <c r="T18" s="172">
        <f>Calculations!AG18</f>
        <v>1.7802147853566799E-3</v>
      </c>
      <c r="U18" s="170">
        <f t="shared" si="2"/>
        <v>1.7708533462362518E-2</v>
      </c>
      <c r="V18" s="172">
        <f t="shared" si="14"/>
        <v>1.7850231126256442E-3</v>
      </c>
      <c r="W18" s="179">
        <f t="shared" si="15"/>
        <v>3.1863075126077432E-6</v>
      </c>
      <c r="X18" s="170">
        <f>Calculations!AN18</f>
        <v>2.7710719598877491E-3</v>
      </c>
      <c r="Y18" s="172">
        <f>Calculations!AO18</f>
        <v>5.5300539932107953E-4</v>
      </c>
      <c r="Z18" s="170">
        <f t="shared" si="3"/>
        <v>2.7785538541794459E-3</v>
      </c>
      <c r="AA18" s="172">
        <f t="shared" si="16"/>
        <v>5.5449865238183307E-4</v>
      </c>
      <c r="AB18" s="177">
        <f t="shared" si="17"/>
        <v>3.0746875549326897E-7</v>
      </c>
      <c r="AC18" s="170">
        <f>Calculations!AV18</f>
        <v>2.587152295877079E-3</v>
      </c>
      <c r="AD18" s="172">
        <f>Calculations!AW18</f>
        <v>7.5195158379479836E-4</v>
      </c>
      <c r="AE18" s="170">
        <f t="shared" si="4"/>
        <v>2.5941376070759471E-3</v>
      </c>
      <c r="AF18" s="172">
        <f t="shared" si="18"/>
        <v>7.5398194184448872E-4</v>
      </c>
      <c r="AG18" s="178">
        <f t="shared" si="19"/>
        <v>5.6848876862758594E-7</v>
      </c>
      <c r="AH18" s="170">
        <f>Calculations!BD18</f>
        <v>2.5868017866416133E-2</v>
      </c>
      <c r="AI18" s="172">
        <f>Calculations!BE18</f>
        <v>2.4734263307735174E-3</v>
      </c>
      <c r="AJ18" s="170">
        <f t="shared" si="5"/>
        <v>2.5937861514655457E-2</v>
      </c>
      <c r="AK18" s="172">
        <f t="shared" si="20"/>
        <v>2.480107279954377E-3</v>
      </c>
      <c r="AL18" s="177">
        <f t="shared" si="21"/>
        <v>6.1509321200826987E-6</v>
      </c>
      <c r="AM18" s="170">
        <f>Calculations!BL18</f>
        <v>3.0343498782150001E-2</v>
      </c>
      <c r="AN18" s="172">
        <f>Calculations!BM18</f>
        <v>1.5453079011064812E-3</v>
      </c>
      <c r="AO18" s="170">
        <f t="shared" si="6"/>
        <v>3.0425426228861803E-2</v>
      </c>
      <c r="AP18" s="172">
        <f t="shared" si="22"/>
        <v>1.5494861746008048E-3</v>
      </c>
      <c r="AQ18" s="178">
        <f t="shared" si="23"/>
        <v>2.4009074052790358E-6</v>
      </c>
    </row>
    <row r="19" spans="1:49" x14ac:dyDescent="0.25">
      <c r="A19" s="48" t="s">
        <v>161</v>
      </c>
      <c r="B19" s="169">
        <v>0.9825999999999997</v>
      </c>
      <c r="C19" s="175">
        <v>1.4142135623730951E-4</v>
      </c>
      <c r="D19" s="170">
        <f>Calculations!H19</f>
        <v>0.22362914440004086</v>
      </c>
      <c r="E19" s="172">
        <f>Calculations!I19</f>
        <v>1.2136807614423621E-2</v>
      </c>
      <c r="F19" s="170">
        <f t="shared" si="7"/>
        <v>0.21973799728748009</v>
      </c>
      <c r="G19" s="172">
        <f t="shared" si="8"/>
        <v>1.1925669096755544E-2</v>
      </c>
      <c r="H19" s="179">
        <f t="shared" si="9"/>
        <v>1.4222158340531019E-4</v>
      </c>
      <c r="I19" s="170">
        <f>Calculations!P19</f>
        <v>2.1859013095501772E-3</v>
      </c>
      <c r="J19" s="172">
        <f>Calculations!Q19</f>
        <v>6.6449880547755935E-4</v>
      </c>
      <c r="K19" s="170">
        <f t="shared" si="0"/>
        <v>2.1478666267640036E-3</v>
      </c>
      <c r="L19" s="172">
        <f t="shared" si="10"/>
        <v>6.5293659944186324E-4</v>
      </c>
      <c r="M19" s="179">
        <f t="shared" si="11"/>
        <v>4.2632620289070419E-7</v>
      </c>
      <c r="N19" s="170">
        <f>Calculations!X19</f>
        <v>7.9261014421338927E-2</v>
      </c>
      <c r="O19" s="172">
        <f>Calculations!Y19</f>
        <v>8.1660391282970275E-3</v>
      </c>
      <c r="P19" s="170">
        <f t="shared" si="1"/>
        <v>7.7881872770407604E-2</v>
      </c>
      <c r="Q19" s="172">
        <f t="shared" si="12"/>
        <v>8.023957876906896E-3</v>
      </c>
      <c r="R19" s="179">
        <f t="shared" si="13"/>
        <v>6.4383900010376227E-5</v>
      </c>
      <c r="S19" s="170">
        <f>Calculations!AF19</f>
        <v>2.550246492184019E-2</v>
      </c>
      <c r="T19" s="172">
        <f>Calculations!AG19</f>
        <v>1.8177941295517391E-3</v>
      </c>
      <c r="U19" s="170">
        <f t="shared" si="2"/>
        <v>2.5058722032200161E-2</v>
      </c>
      <c r="V19" s="172">
        <f t="shared" si="14"/>
        <v>1.7861681528798029E-3</v>
      </c>
      <c r="W19" s="179">
        <f t="shared" si="15"/>
        <v>3.1903966703620468E-6</v>
      </c>
      <c r="X19" s="170">
        <f>Calculations!AN19</f>
        <v>2.2950958297684237E-3</v>
      </c>
      <c r="Y19" s="172">
        <f>Calculations!AO19</f>
        <v>5.4461117476142568E-4</v>
      </c>
      <c r="Z19" s="170">
        <f t="shared" si="3"/>
        <v>2.2551611623304523E-3</v>
      </c>
      <c r="AA19" s="172">
        <f t="shared" si="16"/>
        <v>5.3513503875302776E-4</v>
      </c>
      <c r="AB19" s="177">
        <f t="shared" si="17"/>
        <v>2.8636950970120453E-7</v>
      </c>
      <c r="AC19" s="170">
        <f>Calculations!AV19</f>
        <v>1.8972396756901069E-3</v>
      </c>
      <c r="AD19" s="172">
        <f>Calculations!AW19</f>
        <v>5.8589276465403873E-4</v>
      </c>
      <c r="AE19" s="170">
        <f t="shared" si="4"/>
        <v>1.8642277053330986E-3</v>
      </c>
      <c r="AF19" s="172">
        <f t="shared" si="18"/>
        <v>5.7569829307345052E-4</v>
      </c>
      <c r="AG19" s="178">
        <f t="shared" si="19"/>
        <v>3.3142852464768453E-7</v>
      </c>
      <c r="AH19" s="170">
        <f>Calculations!BD19</f>
        <v>1.2361877643864861E-2</v>
      </c>
      <c r="AI19" s="172">
        <f>Calculations!BE19</f>
        <v>2.5394939358202311E-3</v>
      </c>
      <c r="AJ19" s="170">
        <f t="shared" si="5"/>
        <v>1.2146780972861608E-2</v>
      </c>
      <c r="AK19" s="172">
        <f t="shared" si="20"/>
        <v>2.4953073537506451E-3</v>
      </c>
      <c r="AL19" s="177">
        <f t="shared" si="21"/>
        <v>6.2265587896820472E-6</v>
      </c>
      <c r="AM19" s="170">
        <f>Calculations!BL19</f>
        <v>1.8418488657982481E-2</v>
      </c>
      <c r="AN19" s="172">
        <f>Calculations!BM19</f>
        <v>1.5121862638586142E-3</v>
      </c>
      <c r="AO19" s="170">
        <f t="shared" si="6"/>
        <v>1.8098006955333579E-2</v>
      </c>
      <c r="AP19" s="172">
        <f t="shared" si="22"/>
        <v>1.4858765059709734E-3</v>
      </c>
      <c r="AQ19" s="178">
        <f t="shared" si="23"/>
        <v>2.2078289909965082E-6</v>
      </c>
    </row>
    <row r="20" spans="1:49" x14ac:dyDescent="0.25">
      <c r="A20" s="48" t="s">
        <v>170</v>
      </c>
      <c r="B20" s="169">
        <v>1.0050999999999997</v>
      </c>
      <c r="C20" s="175">
        <v>1.4142135623730951E-4</v>
      </c>
      <c r="D20" s="170">
        <f>Calculations!H20</f>
        <v>0.21083834328574766</v>
      </c>
      <c r="E20" s="172">
        <f>Calculations!I20</f>
        <v>1.9157122797192189E-2</v>
      </c>
      <c r="F20" s="170">
        <f t="shared" si="7"/>
        <v>0.21191361883650489</v>
      </c>
      <c r="G20" s="172">
        <f t="shared" si="8"/>
        <v>1.9254847210025711E-2</v>
      </c>
      <c r="H20" s="179">
        <f t="shared" si="9"/>
        <v>3.7074914108143492E-4</v>
      </c>
      <c r="I20" s="170">
        <f>Calculations!P20</f>
        <v>3.068899051356936E-3</v>
      </c>
      <c r="J20" s="172">
        <f>Calculations!Q20</f>
        <v>9.4868823585143988E-4</v>
      </c>
      <c r="K20" s="170">
        <f t="shared" si="0"/>
        <v>3.0845504365188555E-3</v>
      </c>
      <c r="L20" s="172">
        <f t="shared" si="10"/>
        <v>9.5352664462595158E-4</v>
      </c>
      <c r="M20" s="179">
        <f t="shared" si="11"/>
        <v>9.0921306201162581E-7</v>
      </c>
      <c r="N20" s="170">
        <f>Calculations!X20</f>
        <v>7.755638234552957E-2</v>
      </c>
      <c r="O20" s="172">
        <f>Calculations!Y20</f>
        <v>7.5502636547381385E-3</v>
      </c>
      <c r="P20" s="170">
        <f t="shared" si="1"/>
        <v>7.7951919895491745E-2</v>
      </c>
      <c r="Q20" s="172">
        <f t="shared" si="12"/>
        <v>7.5887779255488699E-3</v>
      </c>
      <c r="R20" s="179">
        <f t="shared" si="13"/>
        <v>5.7589550403297809E-5</v>
      </c>
      <c r="S20" s="170">
        <f>Calculations!AF20</f>
        <v>3.6742790295766867E-2</v>
      </c>
      <c r="T20" s="172">
        <f>Calculations!AG20</f>
        <v>2.8502990004020965E-3</v>
      </c>
      <c r="U20" s="170">
        <f t="shared" si="2"/>
        <v>3.6930178526275267E-2</v>
      </c>
      <c r="V20" s="172">
        <f t="shared" si="14"/>
        <v>2.8648402377266097E-3</v>
      </c>
      <c r="W20" s="179">
        <f t="shared" si="15"/>
        <v>8.2073095876974574E-6</v>
      </c>
      <c r="X20" s="170">
        <f>Calculations!AN20</f>
        <v>2.5893303278407224E-3</v>
      </c>
      <c r="Y20" s="172">
        <f>Calculations!AO20</f>
        <v>6.988453900094178E-4</v>
      </c>
      <c r="Z20" s="170">
        <f t="shared" si="3"/>
        <v>2.6025359125127091E-3</v>
      </c>
      <c r="AA20" s="172">
        <f t="shared" si="16"/>
        <v>7.0240959695035056E-4</v>
      </c>
      <c r="AB20" s="177">
        <f t="shared" si="17"/>
        <v>4.9337924188795394E-7</v>
      </c>
      <c r="AC20" s="170">
        <f>Calculations!AV20</f>
        <v>2.6293481941173516E-3</v>
      </c>
      <c r="AD20" s="172">
        <f>Calculations!AW20</f>
        <v>9.5368492248023987E-4</v>
      </c>
      <c r="AE20" s="170">
        <f t="shared" si="4"/>
        <v>2.6427578699073492E-3</v>
      </c>
      <c r="AF20" s="172">
        <f t="shared" si="18"/>
        <v>9.585487877092529E-4</v>
      </c>
      <c r="AG20" s="178">
        <f t="shared" si="19"/>
        <v>9.1881577841887839E-7</v>
      </c>
      <c r="AH20" s="170">
        <f>Calculations!BD20</f>
        <v>1.3813657727605403E-2</v>
      </c>
      <c r="AI20" s="172">
        <f>Calculations!BE20</f>
        <v>3.316705816796404E-3</v>
      </c>
      <c r="AJ20" s="170">
        <f t="shared" si="5"/>
        <v>1.3884107382016186E-2</v>
      </c>
      <c r="AK20" s="172">
        <f t="shared" si="20"/>
        <v>3.3336215888640336E-3</v>
      </c>
      <c r="AL20" s="177">
        <f t="shared" si="21"/>
        <v>1.1113032897740364E-5</v>
      </c>
      <c r="AM20" s="170">
        <f>Calculations!BL20</f>
        <v>1.7906968392378621E-2</v>
      </c>
      <c r="AN20" s="172">
        <f>Calculations!BM20</f>
        <v>2.0169338533715195E-3</v>
      </c>
      <c r="AO20" s="170">
        <f t="shared" si="6"/>
        <v>1.7998293931179746E-2</v>
      </c>
      <c r="AP20" s="172">
        <f t="shared" si="22"/>
        <v>2.0272217977926276E-3</v>
      </c>
      <c r="AQ20" s="178">
        <f t="shared" si="23"/>
        <v>4.109628217445573E-6</v>
      </c>
    </row>
    <row r="21" spans="1:49" x14ac:dyDescent="0.25">
      <c r="A21" s="48" t="s">
        <v>86</v>
      </c>
      <c r="B21" s="169">
        <v>0.95739999999999981</v>
      </c>
      <c r="C21" s="175">
        <v>1.4142135623730951E-4</v>
      </c>
      <c r="D21" s="170">
        <f>Calculations!H21</f>
        <v>0.31553892530885408</v>
      </c>
      <c r="E21" s="172">
        <f>Calculations!I21</f>
        <v>2.3571718540855057E-2</v>
      </c>
      <c r="F21" s="170">
        <f t="shared" si="7"/>
        <v>0.30209696709069683</v>
      </c>
      <c r="G21" s="172">
        <f t="shared" si="8"/>
        <v>2.2567607449519848E-2</v>
      </c>
      <c r="H21" s="179">
        <f t="shared" si="9"/>
        <v>5.092969059956238E-4</v>
      </c>
      <c r="I21" s="170">
        <f>Calculations!P21</f>
        <v>6.1000028225177199E-3</v>
      </c>
      <c r="J21" s="172">
        <f>Calculations!Q21</f>
        <v>1.0128675651748928E-3</v>
      </c>
      <c r="K21" s="170">
        <f t="shared" si="0"/>
        <v>5.8401427022784641E-3</v>
      </c>
      <c r="L21" s="172">
        <f t="shared" si="10"/>
        <v>9.6971979061796776E-4</v>
      </c>
      <c r="M21" s="179">
        <f t="shared" si="11"/>
        <v>9.4035647231615526E-7</v>
      </c>
      <c r="N21" s="170">
        <f>Calculations!X21</f>
        <v>8.7088295717922204E-2</v>
      </c>
      <c r="O21" s="172">
        <f>Calculations!Y21</f>
        <v>8.9837997920517963E-3</v>
      </c>
      <c r="P21" s="170">
        <f t="shared" si="1"/>
        <v>8.3378334320338698E-2</v>
      </c>
      <c r="Q21" s="172">
        <f t="shared" si="12"/>
        <v>8.6010987388246678E-3</v>
      </c>
      <c r="R21" s="179">
        <f t="shared" si="13"/>
        <v>7.3978899515011293E-5</v>
      </c>
      <c r="S21" s="170">
        <f>Calculations!AF21</f>
        <v>6.2539113217859377E-2</v>
      </c>
      <c r="T21" s="172">
        <f>Calculations!AG21</f>
        <v>2.8094325684343831E-3</v>
      </c>
      <c r="U21" s="170">
        <f t="shared" si="2"/>
        <v>5.9874946994778556E-2</v>
      </c>
      <c r="V21" s="172">
        <f t="shared" si="14"/>
        <v>2.6897652818835922E-3</v>
      </c>
      <c r="W21" s="179">
        <f t="shared" si="15"/>
        <v>7.2348372716263198E-6</v>
      </c>
      <c r="X21" s="170">
        <f>Calculations!AN21</f>
        <v>3.1703526662098525E-3</v>
      </c>
      <c r="Y21" s="172">
        <f>Calculations!AO21</f>
        <v>3.7969148260716233E-4</v>
      </c>
      <c r="Z21" s="170">
        <f t="shared" si="3"/>
        <v>3.0352956426293121E-3</v>
      </c>
      <c r="AA21" s="172">
        <f t="shared" si="16"/>
        <v>3.6351690194527778E-4</v>
      </c>
      <c r="AB21" s="177">
        <f t="shared" si="17"/>
        <v>1.3214453799989271E-7</v>
      </c>
      <c r="AC21" s="170">
        <f>Calculations!AV21</f>
        <v>5.5438464528259632E-3</v>
      </c>
      <c r="AD21" s="172">
        <f>Calculations!AW21</f>
        <v>1.0770103238218014E-3</v>
      </c>
      <c r="AE21" s="170">
        <f t="shared" si="4"/>
        <v>5.3076785939355758E-3</v>
      </c>
      <c r="AF21" s="172">
        <f t="shared" si="18"/>
        <v>1.0311299820906553E-3</v>
      </c>
      <c r="AG21" s="178">
        <f t="shared" si="19"/>
        <v>1.0632290399662751E-6</v>
      </c>
      <c r="AH21" s="170">
        <f>Calculations!BD21</f>
        <v>2.0563730049942074E-2</v>
      </c>
      <c r="AI21" s="172">
        <f>Calculations!BE21</f>
        <v>3.9363242965190304E-3</v>
      </c>
      <c r="AJ21" s="170">
        <f t="shared" si="5"/>
        <v>1.9687715149814537E-2</v>
      </c>
      <c r="AK21" s="172">
        <f t="shared" si="20"/>
        <v>3.768638003555971E-3</v>
      </c>
      <c r="AL21" s="177">
        <f t="shared" si="21"/>
        <v>1.4202632401846334E-5</v>
      </c>
      <c r="AM21" s="170">
        <f>Calculations!BL21</f>
        <v>1.0763621955533641E-2</v>
      </c>
      <c r="AN21" s="172">
        <f>Calculations!BM21</f>
        <v>1.2380693016030245E-3</v>
      </c>
      <c r="AO21" s="170">
        <f t="shared" si="6"/>
        <v>1.0305091660227906E-2</v>
      </c>
      <c r="AP21" s="172">
        <f t="shared" si="22"/>
        <v>1.1853285267681929E-3</v>
      </c>
      <c r="AQ21" s="178">
        <f t="shared" si="23"/>
        <v>1.4050037163704545E-6</v>
      </c>
    </row>
    <row r="22" spans="1:49" x14ac:dyDescent="0.25">
      <c r="A22" s="48" t="s">
        <v>101</v>
      </c>
      <c r="B22" s="169">
        <v>0.81649999999999956</v>
      </c>
      <c r="C22" s="175">
        <v>1.4142135623730951E-4</v>
      </c>
      <c r="D22" s="170">
        <f>Calculations!H22</f>
        <v>0.59380062871039929</v>
      </c>
      <c r="E22" s="172">
        <f>Calculations!I22</f>
        <v>2.3039713465992758E-2</v>
      </c>
      <c r="F22" s="170">
        <f t="shared" si="7"/>
        <v>0.48483821334204075</v>
      </c>
      <c r="G22" s="172">
        <f t="shared" si="8"/>
        <v>1.8812113477906879E-2</v>
      </c>
      <c r="H22" s="179">
        <f t="shared" si="9"/>
        <v>3.5389561350564566E-4</v>
      </c>
      <c r="I22" s="170">
        <f>Calculations!P22</f>
        <v>5.9064164125234462E-3</v>
      </c>
      <c r="J22" s="172">
        <f>Calculations!Q22</f>
        <v>1.3333959253356885E-3</v>
      </c>
      <c r="K22" s="170">
        <f t="shared" si="0"/>
        <v>4.8225890008253914E-3</v>
      </c>
      <c r="L22" s="172">
        <f t="shared" si="10"/>
        <v>1.0887180934662777E-3</v>
      </c>
      <c r="M22" s="179">
        <f t="shared" si="11"/>
        <v>1.1853070870408466E-6</v>
      </c>
      <c r="N22" s="170">
        <f>Calculations!X22</f>
        <v>0.10043030930877746</v>
      </c>
      <c r="O22" s="172">
        <f>Calculations!Y22</f>
        <v>1.1388426471764298E-2</v>
      </c>
      <c r="P22" s="170">
        <f t="shared" si="1"/>
        <v>8.2001347550616749E-2</v>
      </c>
      <c r="Q22" s="172">
        <f t="shared" si="12"/>
        <v>9.2986610611904431E-3</v>
      </c>
      <c r="R22" s="179">
        <f t="shared" si="13"/>
        <v>8.6465097530899379E-5</v>
      </c>
      <c r="S22" s="170">
        <f>Calculations!AF22</f>
        <v>0.7965068135859924</v>
      </c>
      <c r="T22" s="172">
        <f>Calculations!AG22</f>
        <v>1.0500284930950085E-2</v>
      </c>
      <c r="U22" s="170">
        <f t="shared" si="2"/>
        <v>0.65034781329296243</v>
      </c>
      <c r="V22" s="172">
        <f t="shared" si="14"/>
        <v>8.5742225971463595E-3</v>
      </c>
      <c r="W22" s="179">
        <f t="shared" si="15"/>
        <v>7.3517293145415258E-5</v>
      </c>
      <c r="X22" s="170">
        <f>Calculations!AN22</f>
        <v>5.9424736010562406E-3</v>
      </c>
      <c r="Y22" s="172">
        <f>Calculations!AO22</f>
        <v>8.0092236508946596E-4</v>
      </c>
      <c r="Z22" s="170">
        <f t="shared" si="3"/>
        <v>4.8520296952624178E-3</v>
      </c>
      <c r="AA22" s="172">
        <f t="shared" si="16"/>
        <v>6.5395365108805454E-4</v>
      </c>
      <c r="AB22" s="177">
        <f t="shared" si="17"/>
        <v>4.27655377771397E-7</v>
      </c>
      <c r="AC22" s="170">
        <f>Calculations!AV22</f>
        <v>6.6792257335560566E-3</v>
      </c>
      <c r="AD22" s="172">
        <f>Calculations!AW22</f>
        <v>1.7520483996316906E-3</v>
      </c>
      <c r="AE22" s="170">
        <f t="shared" si="4"/>
        <v>5.4535878114485171E-3</v>
      </c>
      <c r="AF22" s="172">
        <f t="shared" si="18"/>
        <v>1.4305478301522606E-3</v>
      </c>
      <c r="AG22" s="178">
        <f t="shared" si="19"/>
        <v>2.0464670943533411E-6</v>
      </c>
      <c r="AH22" s="170">
        <f>Calculations!BD22</f>
        <v>1.243007372427965E-2</v>
      </c>
      <c r="AI22" s="172">
        <f>Calculations!BE22</f>
        <v>3.6469186987680242E-3</v>
      </c>
      <c r="AJ22" s="170">
        <f t="shared" si="5"/>
        <v>1.0149155195874329E-2</v>
      </c>
      <c r="AK22" s="172">
        <f t="shared" si="20"/>
        <v>2.9777096364219024E-3</v>
      </c>
      <c r="AL22" s="177">
        <f t="shared" si="21"/>
        <v>8.8667546788398582E-6</v>
      </c>
      <c r="AM22" s="170">
        <f>Calculations!BL22</f>
        <v>4.8769536180311525E-2</v>
      </c>
      <c r="AN22" s="172">
        <f>Calculations!BM22</f>
        <v>4.1361027605103439E-3</v>
      </c>
      <c r="AO22" s="170">
        <f t="shared" si="6"/>
        <v>3.9820326291224339E-2</v>
      </c>
      <c r="AP22" s="172">
        <f t="shared" si="22"/>
        <v>3.3771349468204731E-3</v>
      </c>
      <c r="AQ22" s="178">
        <f t="shared" si="23"/>
        <v>1.1405040449036119E-5</v>
      </c>
    </row>
    <row r="23" spans="1:49" x14ac:dyDescent="0.25">
      <c r="A23" s="48" t="s">
        <v>17</v>
      </c>
      <c r="B23" s="169">
        <v>0.80100000000000016</v>
      </c>
      <c r="C23" s="175">
        <v>1.4142135623730951E-4</v>
      </c>
      <c r="D23" s="170">
        <f>Calculations!H23</f>
        <v>0.25750063197294154</v>
      </c>
      <c r="E23" s="172">
        <f>Calculations!I23</f>
        <v>2.5440172512894932E-2</v>
      </c>
      <c r="F23" s="170">
        <f t="shared" si="7"/>
        <v>0.20625800621032622</v>
      </c>
      <c r="G23" s="172">
        <f t="shared" si="8"/>
        <v>2.0377610721790018E-2</v>
      </c>
      <c r="H23" s="179">
        <f t="shared" si="9"/>
        <v>4.1524701872881146E-4</v>
      </c>
      <c r="I23" s="170">
        <f>Calculations!P23</f>
        <v>3.987191783960343E-3</v>
      </c>
      <c r="J23" s="172">
        <f>Calculations!Q23</f>
        <v>1.0544496061231517E-3</v>
      </c>
      <c r="K23" s="170">
        <f t="shared" si="0"/>
        <v>3.1937406189522354E-3</v>
      </c>
      <c r="L23" s="172">
        <f t="shared" si="10"/>
        <v>8.4461432272901738E-4</v>
      </c>
      <c r="M23" s="179">
        <f t="shared" si="11"/>
        <v>7.1337335415899669E-7</v>
      </c>
      <c r="N23" s="170">
        <f>Calculations!X23</f>
        <v>0.10063753932432089</v>
      </c>
      <c r="O23" s="172">
        <f>Calculations!Y23</f>
        <v>7.0699198374626791E-3</v>
      </c>
      <c r="P23" s="170">
        <f t="shared" si="1"/>
        <v>8.061066899878104E-2</v>
      </c>
      <c r="Q23" s="172">
        <f t="shared" si="12"/>
        <v>5.6630236741232942E-3</v>
      </c>
      <c r="R23" s="179">
        <f t="shared" si="13"/>
        <v>3.2069837133680892E-5</v>
      </c>
      <c r="S23" s="170">
        <f>Calculations!AF23</f>
        <v>22.162163440358459</v>
      </c>
      <c r="T23" s="172">
        <f>Calculations!AG23</f>
        <v>0.17773310693864278</v>
      </c>
      <c r="U23" s="170">
        <f t="shared" si="2"/>
        <v>17.751892915727129</v>
      </c>
      <c r="V23" s="172">
        <f t="shared" si="14"/>
        <v>0.14239871482505767</v>
      </c>
      <c r="W23" s="179">
        <f t="shared" si="15"/>
        <v>2.02773939838281E-2</v>
      </c>
      <c r="X23" s="170">
        <f>Calculations!AN23</f>
        <v>4.535436910288319E-3</v>
      </c>
      <c r="Y23" s="172">
        <f>Calculations!AO23</f>
        <v>8.4320025466972954E-4</v>
      </c>
      <c r="Z23" s="170">
        <f t="shared" si="3"/>
        <v>3.6328849651409444E-3</v>
      </c>
      <c r="AA23" s="172">
        <f t="shared" si="16"/>
        <v>6.7540370855189347E-4</v>
      </c>
      <c r="AB23" s="177">
        <f t="shared" si="17"/>
        <v>4.5617016952565104E-7</v>
      </c>
      <c r="AC23" s="170">
        <f>Calculations!AV23</f>
        <v>3.7994058499894409E-3</v>
      </c>
      <c r="AD23" s="172">
        <f>Calculations!AW23</f>
        <v>8.1955859637382106E-4</v>
      </c>
      <c r="AE23" s="170">
        <f t="shared" si="4"/>
        <v>3.0433240858415427E-3</v>
      </c>
      <c r="AF23" s="172">
        <f t="shared" si="18"/>
        <v>6.5646665559216289E-4</v>
      </c>
      <c r="AG23" s="178">
        <f t="shared" si="19"/>
        <v>4.3094846990435938E-7</v>
      </c>
      <c r="AH23" s="170">
        <f>Calculations!BD23</f>
        <v>1.4816739950747664E-2</v>
      </c>
      <c r="AI23" s="172">
        <f>Calculations!BE23</f>
        <v>4.6834153532035001E-3</v>
      </c>
      <c r="AJ23" s="170">
        <f t="shared" si="5"/>
        <v>1.1868208700548881E-2</v>
      </c>
      <c r="AK23" s="172">
        <f t="shared" si="20"/>
        <v>3.7514162831237853E-3</v>
      </c>
      <c r="AL23" s="177">
        <f t="shared" si="21"/>
        <v>1.4073124129286276E-5</v>
      </c>
      <c r="AM23" s="170">
        <f>Calculations!BL23</f>
        <v>2.60690067274373E-2</v>
      </c>
      <c r="AN23" s="172">
        <f>Calculations!BM23</f>
        <v>2.2475436352751522E-3</v>
      </c>
      <c r="AO23" s="170">
        <f t="shared" si="6"/>
        <v>2.0881274388677283E-2</v>
      </c>
      <c r="AP23" s="172">
        <f t="shared" si="22"/>
        <v>1.8002862267763747E-3</v>
      </c>
      <c r="AQ23" s="178">
        <f t="shared" si="23"/>
        <v>3.2410304983207166E-6</v>
      </c>
    </row>
    <row r="24" spans="1:49" x14ac:dyDescent="0.25">
      <c r="A24" s="48" t="s">
        <v>78</v>
      </c>
      <c r="B24" s="169">
        <v>0.77530000000000054</v>
      </c>
      <c r="C24" s="175">
        <v>1.4142135623730951E-4</v>
      </c>
      <c r="D24" s="170">
        <f>Calculations!H24</f>
        <v>0.35042175662263381</v>
      </c>
      <c r="E24" s="172">
        <f>Calculations!I24</f>
        <v>2.6316089189445228E-2</v>
      </c>
      <c r="F24" s="170">
        <f t="shared" si="7"/>
        <v>0.27168198790952819</v>
      </c>
      <c r="G24" s="172">
        <f t="shared" si="8"/>
        <v>2.0402924133865942E-2</v>
      </c>
      <c r="H24" s="179">
        <f t="shared" si="9"/>
        <v>4.1627931321228931E-4</v>
      </c>
      <c r="I24" s="170">
        <f>Calculations!P24</f>
        <v>1.9848884918674762E-3</v>
      </c>
      <c r="J24" s="172">
        <f>Calculations!Q24</f>
        <v>9.8600073075472269E-4</v>
      </c>
      <c r="K24" s="170">
        <f t="shared" si="0"/>
        <v>1.5388840477448553E-3</v>
      </c>
      <c r="L24" s="172">
        <f t="shared" si="10"/>
        <v>7.6444641809185585E-4</v>
      </c>
      <c r="M24" s="179">
        <f t="shared" si="11"/>
        <v>5.8437832613346848E-7</v>
      </c>
      <c r="N24" s="170">
        <f>Calculations!X24</f>
        <v>1.4511010574294154</v>
      </c>
      <c r="O24" s="172">
        <f>Calculations!Y24</f>
        <v>3.5291264713355405E-2</v>
      </c>
      <c r="P24" s="170">
        <f t="shared" si="1"/>
        <v>1.1250386498250267</v>
      </c>
      <c r="Q24" s="172">
        <f t="shared" si="12"/>
        <v>2.7362087109483815E-2</v>
      </c>
      <c r="R24" s="179">
        <f t="shared" si="13"/>
        <v>7.4868381098698036E-4</v>
      </c>
      <c r="S24" s="170">
        <f>Calculations!AF24</f>
        <v>162.89825557682479</v>
      </c>
      <c r="T24" s="172">
        <f>Calculations!AG24</f>
        <v>1.3376387347053633</v>
      </c>
      <c r="U24" s="170">
        <f t="shared" si="2"/>
        <v>126.29501754871235</v>
      </c>
      <c r="V24" s="172">
        <f t="shared" si="14"/>
        <v>1.0373271523333711</v>
      </c>
      <c r="W24" s="179">
        <f t="shared" si="15"/>
        <v>1.0760476209680609</v>
      </c>
      <c r="X24" s="170">
        <f>Calculations!AN24</f>
        <v>1.7421159956199708E-3</v>
      </c>
      <c r="Y24" s="172">
        <f>Calculations!AO24</f>
        <v>4.4139016056809924E-4</v>
      </c>
      <c r="Z24" s="170">
        <f t="shared" si="3"/>
        <v>1.3506625314041642E-3</v>
      </c>
      <c r="AA24" s="172">
        <f t="shared" si="16"/>
        <v>3.4220988017579152E-4</v>
      </c>
      <c r="AB24" s="177">
        <f t="shared" si="17"/>
        <v>1.1710760208992958E-7</v>
      </c>
      <c r="AC24" s="170">
        <f>Calculations!AV24</f>
        <v>2.0802620101654369E-3</v>
      </c>
      <c r="AD24" s="172">
        <f>Calculations!AW24</f>
        <v>1.1286942376248601E-3</v>
      </c>
      <c r="AE24" s="170">
        <f t="shared" si="4"/>
        <v>1.6128271364812643E-3</v>
      </c>
      <c r="AF24" s="172">
        <f t="shared" si="18"/>
        <v>8.7507669188325048E-4</v>
      </c>
      <c r="AG24" s="178">
        <f t="shared" si="19"/>
        <v>7.657592166773333E-7</v>
      </c>
      <c r="AH24" s="170">
        <f>Calculations!BD24</f>
        <v>1.8764288807471149E-2</v>
      </c>
      <c r="AI24" s="172">
        <f>Calculations!BE24</f>
        <v>5.0079027117505984E-3</v>
      </c>
      <c r="AJ24" s="170">
        <f t="shared" si="5"/>
        <v>1.4547953112432392E-2</v>
      </c>
      <c r="AK24" s="172">
        <f t="shared" si="20"/>
        <v>3.8826278792765934E-3</v>
      </c>
      <c r="AL24" s="177">
        <f t="shared" si="21"/>
        <v>1.5074799248935857E-5</v>
      </c>
      <c r="AM24" s="170">
        <f>Calculations!BL24</f>
        <v>9.9209893288627719E-3</v>
      </c>
      <c r="AN24" s="172">
        <f>Calculations!BM24</f>
        <v>1.0409196231041134E-3</v>
      </c>
      <c r="AO24" s="170">
        <f t="shared" si="6"/>
        <v>7.6917430266673125E-3</v>
      </c>
      <c r="AP24" s="172">
        <f t="shared" si="22"/>
        <v>8.0702620340733868E-4</v>
      </c>
      <c r="AQ24" s="178">
        <f t="shared" si="23"/>
        <v>6.5129129298606322E-7</v>
      </c>
    </row>
    <row r="25" spans="1:49" x14ac:dyDescent="0.25">
      <c r="A25" s="48" t="s">
        <v>75</v>
      </c>
      <c r="B25" s="169">
        <v>0.80330000000000013</v>
      </c>
      <c r="C25" s="175">
        <v>1.4142135623730951E-4</v>
      </c>
      <c r="D25" s="170">
        <f>Calculations!H25</f>
        <v>0.35723076295278938</v>
      </c>
      <c r="E25" s="172">
        <f>Calculations!I25</f>
        <v>1.8563216712914034E-2</v>
      </c>
      <c r="F25" s="170">
        <f t="shared" si="7"/>
        <v>0.28696347187997573</v>
      </c>
      <c r="G25" s="172">
        <f t="shared" si="8"/>
        <v>1.4911917564138391E-2</v>
      </c>
      <c r="H25" s="179">
        <f t="shared" si="9"/>
        <v>2.2236528543965903E-4</v>
      </c>
      <c r="I25" s="170">
        <f>Calculations!P25</f>
        <v>9.3257077646157847E-3</v>
      </c>
      <c r="J25" s="172">
        <f>Calculations!Q25</f>
        <v>1.2203453994861675E-3</v>
      </c>
      <c r="K25" s="170">
        <f t="shared" si="0"/>
        <v>7.4913410473158608E-3</v>
      </c>
      <c r="L25" s="172">
        <f t="shared" si="10"/>
        <v>9.8030434656911801E-4</v>
      </c>
      <c r="M25" s="179">
        <f t="shared" si="11"/>
        <v>9.6099661190230553E-7</v>
      </c>
      <c r="N25" s="170">
        <f>Calculations!X25</f>
        <v>0.10726739436002304</v>
      </c>
      <c r="O25" s="172">
        <f>Calculations!Y25</f>
        <v>8.3105893793653431E-3</v>
      </c>
      <c r="P25" s="170">
        <f t="shared" si="1"/>
        <v>8.6167897889406528E-2</v>
      </c>
      <c r="Q25" s="172">
        <f t="shared" si="12"/>
        <v>6.6759136840006767E-3</v>
      </c>
      <c r="R25" s="179">
        <f t="shared" si="13"/>
        <v>4.4567823516227489E-5</v>
      </c>
      <c r="S25" s="170">
        <f>Calculations!AF25</f>
        <v>176.09709081252421</v>
      </c>
      <c r="T25" s="172">
        <f>Calculations!AG25</f>
        <v>0.84245893219054446</v>
      </c>
      <c r="U25" s="170">
        <f t="shared" si="2"/>
        <v>141.45879304970072</v>
      </c>
      <c r="V25" s="172">
        <f t="shared" si="14"/>
        <v>0.67720532922803867</v>
      </c>
      <c r="W25" s="179">
        <f t="shared" si="15"/>
        <v>0.45860705793485623</v>
      </c>
      <c r="X25" s="170">
        <f>Calculations!AN25</f>
        <v>8.6727709852245614E-3</v>
      </c>
      <c r="Y25" s="172">
        <f>Calculations!AO25</f>
        <v>8.7818131863431838E-4</v>
      </c>
      <c r="Z25" s="170">
        <f t="shared" si="3"/>
        <v>6.9668369324308909E-3</v>
      </c>
      <c r="AA25" s="172">
        <f t="shared" si="16"/>
        <v>7.0544411949525685E-4</v>
      </c>
      <c r="AB25" s="177">
        <f t="shared" si="17"/>
        <v>4.9765140573043825E-7</v>
      </c>
      <c r="AC25" s="170">
        <f>Calculations!AV25</f>
        <v>1.0056620488104765E-2</v>
      </c>
      <c r="AD25" s="172">
        <f>Calculations!AW25</f>
        <v>1.0077389752667367E-3</v>
      </c>
      <c r="AE25" s="170">
        <f t="shared" si="4"/>
        <v>8.0784832380945588E-3</v>
      </c>
      <c r="AF25" s="172">
        <f t="shared" si="18"/>
        <v>8.095179681640595E-4</v>
      </c>
      <c r="AG25" s="178">
        <f t="shared" si="19"/>
        <v>6.5531934078046723E-7</v>
      </c>
      <c r="AH25" s="170">
        <f>Calculations!BD25</f>
        <v>1.5838306138997837E-2</v>
      </c>
      <c r="AI25" s="172">
        <f>Calculations!BE25</f>
        <v>4.0975482142356721E-3</v>
      </c>
      <c r="AJ25" s="170">
        <f t="shared" si="5"/>
        <v>1.2722911321456965E-2</v>
      </c>
      <c r="AK25" s="172">
        <f t="shared" si="20"/>
        <v>3.2915612426018597E-3</v>
      </c>
      <c r="AL25" s="177">
        <f t="shared" si="21"/>
        <v>1.0834375413798699E-5</v>
      </c>
      <c r="AM25" s="170">
        <f>Calculations!BL25</f>
        <v>6.685161105478428E-2</v>
      </c>
      <c r="AN25" s="172">
        <f>Calculations!BM25</f>
        <v>3.5357561559137708E-3</v>
      </c>
      <c r="AO25" s="170">
        <f t="shared" si="6"/>
        <v>5.3701899160308222E-2</v>
      </c>
      <c r="AP25" s="172">
        <f t="shared" si="22"/>
        <v>2.8402886548909057E-3</v>
      </c>
      <c r="AQ25" s="178">
        <f t="shared" si="23"/>
        <v>8.0672396431019908E-6</v>
      </c>
    </row>
    <row r="26" spans="1:49" x14ac:dyDescent="0.25">
      <c r="A26" s="48" t="s">
        <v>132</v>
      </c>
      <c r="B26" s="169">
        <v>0.76860000000000017</v>
      </c>
      <c r="C26" s="175">
        <v>1.4142135623730951E-4</v>
      </c>
      <c r="D26" s="170">
        <f>Calculations!H26</f>
        <v>0.29419633929269429</v>
      </c>
      <c r="E26" s="172">
        <f>Calculations!I26</f>
        <v>2.3271387007665539E-2</v>
      </c>
      <c r="F26" s="170">
        <f t="shared" si="7"/>
        <v>0.22611930638036487</v>
      </c>
      <c r="G26" s="172">
        <f t="shared" si="8"/>
        <v>1.7886436443609346E-2</v>
      </c>
      <c r="H26" s="179">
        <f t="shared" si="9"/>
        <v>3.1992460865127654E-4</v>
      </c>
      <c r="I26" s="170">
        <f>Calculations!P26</f>
        <v>2.7791767664849965E-3</v>
      </c>
      <c r="J26" s="172">
        <f>Calculations!Q26</f>
        <v>9.3073513192026803E-4</v>
      </c>
      <c r="K26" s="170">
        <f t="shared" si="0"/>
        <v>2.1360752627203688E-3</v>
      </c>
      <c r="L26" s="172">
        <f t="shared" si="10"/>
        <v>7.1536313036459434E-4</v>
      </c>
      <c r="M26" s="179">
        <f t="shared" si="11"/>
        <v>5.1174440828503162E-7</v>
      </c>
      <c r="N26" s="170">
        <f>Calculations!X26</f>
        <v>9.8640496310627726E-2</v>
      </c>
      <c r="O26" s="172">
        <f>Calculations!Y26</f>
        <v>1.0370458038986988E-2</v>
      </c>
      <c r="P26" s="170">
        <f t="shared" si="1"/>
        <v>7.5815085464348481E-2</v>
      </c>
      <c r="Q26" s="172">
        <f t="shared" si="12"/>
        <v>7.9707462558469572E-3</v>
      </c>
      <c r="R26" s="179">
        <f t="shared" si="13"/>
        <v>6.3532795875098289E-5</v>
      </c>
      <c r="S26" s="170">
        <f>Calculations!AF26</f>
        <v>60.890581517107165</v>
      </c>
      <c r="T26" s="172">
        <f>Calculations!AG26</f>
        <v>0.45102724168564445</v>
      </c>
      <c r="U26" s="170">
        <f t="shared" si="2"/>
        <v>46.80050095404858</v>
      </c>
      <c r="V26" s="172">
        <f t="shared" si="14"/>
        <v>0.34676647547983031</v>
      </c>
      <c r="W26" s="179">
        <f t="shared" si="15"/>
        <v>0.12024698851670375</v>
      </c>
      <c r="X26" s="170">
        <f>Calculations!AN26</f>
        <v>1.8963713634982573E-3</v>
      </c>
      <c r="Y26" s="172">
        <f>Calculations!AO26</f>
        <v>8.586569670506922E-4</v>
      </c>
      <c r="Z26" s="170">
        <f t="shared" si="3"/>
        <v>1.4575510299847608E-3</v>
      </c>
      <c r="AA26" s="172">
        <f t="shared" si="16"/>
        <v>6.5996379936640094E-4</v>
      </c>
      <c r="AB26" s="177">
        <f t="shared" si="17"/>
        <v>4.3555221647413511E-7</v>
      </c>
      <c r="AC26" s="170">
        <f>Calculations!AV26</f>
        <v>2.0501932384875423E-3</v>
      </c>
      <c r="AD26" s="172">
        <f>Calculations!AW26</f>
        <v>1.0594757615223402E-3</v>
      </c>
      <c r="AE26" s="170">
        <f t="shared" si="4"/>
        <v>1.5757785231015253E-3</v>
      </c>
      <c r="AF26" s="172">
        <f t="shared" si="18"/>
        <v>8.143131219237145E-4</v>
      </c>
      <c r="AG26" s="178">
        <f t="shared" si="19"/>
        <v>6.6310586053714629E-7</v>
      </c>
      <c r="AH26" s="170">
        <f>Calculations!BD26</f>
        <v>1.0075459714492974E-2</v>
      </c>
      <c r="AI26" s="172">
        <f>Calculations!BE26</f>
        <v>3.7832749077462615E-3</v>
      </c>
      <c r="AJ26" s="170">
        <f t="shared" si="5"/>
        <v>7.7439983365593015E-3</v>
      </c>
      <c r="AK26" s="172">
        <f t="shared" si="20"/>
        <v>2.9078254432030911E-3</v>
      </c>
      <c r="AL26" s="177">
        <f t="shared" si="21"/>
        <v>8.4554488081392526E-6</v>
      </c>
      <c r="AM26" s="170">
        <f>Calculations!BL26</f>
        <v>1.5153229934120577E-2</v>
      </c>
      <c r="AN26" s="172">
        <f>Calculations!BM26</f>
        <v>2.3141382732807482E-3</v>
      </c>
      <c r="AO26" s="170">
        <f t="shared" si="6"/>
        <v>1.1646772527365078E-2</v>
      </c>
      <c r="AP26" s="172">
        <f t="shared" si="22"/>
        <v>1.7786479678267625E-3</v>
      </c>
      <c r="AQ26" s="178">
        <f t="shared" si="23"/>
        <v>3.1635885934542719E-6</v>
      </c>
      <c r="AU26" t="s">
        <v>243</v>
      </c>
      <c r="AW26">
        <v>28.531600000000005</v>
      </c>
    </row>
    <row r="27" spans="1:49" x14ac:dyDescent="0.25">
      <c r="A27" s="48" t="s">
        <v>116</v>
      </c>
      <c r="B27" s="169">
        <v>0.79739999999999966</v>
      </c>
      <c r="C27" s="175">
        <v>1.4142135623730951E-4</v>
      </c>
      <c r="D27" s="170">
        <f>Calculations!H27</f>
        <v>0.2192721443583735</v>
      </c>
      <c r="E27" s="172">
        <f>Calculations!I27</f>
        <v>2.2491960184143431E-2</v>
      </c>
      <c r="F27" s="170">
        <f t="shared" si="7"/>
        <v>0.17484760791136694</v>
      </c>
      <c r="G27" s="172">
        <f t="shared" si="8"/>
        <v>1.7935115858752682E-2</v>
      </c>
      <c r="H27" s="179">
        <f t="shared" si="9"/>
        <v>3.2166838086688192E-4</v>
      </c>
      <c r="I27" s="170">
        <f>Calculations!P27</f>
        <v>5.8495678456142383E-4</v>
      </c>
      <c r="J27" s="172">
        <f>Calculations!Q27</f>
        <v>7.2847123490361854E-4</v>
      </c>
      <c r="K27" s="170">
        <f t="shared" si="0"/>
        <v>4.6644454000927915E-4</v>
      </c>
      <c r="L27" s="172">
        <f t="shared" si="10"/>
        <v>5.8088296860273688E-4</v>
      </c>
      <c r="M27" s="179">
        <f t="shared" si="11"/>
        <v>3.3742502321272822E-7</v>
      </c>
      <c r="N27" s="170">
        <f>Calculations!X27</f>
        <v>9.3248495564973471E-2</v>
      </c>
      <c r="O27" s="172">
        <f>Calculations!Y27</f>
        <v>1.1192829811263523E-2</v>
      </c>
      <c r="P27" s="170">
        <f t="shared" si="1"/>
        <v>7.4356350363509821E-2</v>
      </c>
      <c r="Q27" s="172">
        <f t="shared" si="12"/>
        <v>8.92517223393164E-3</v>
      </c>
      <c r="R27" s="179">
        <f t="shared" si="13"/>
        <v>7.9658699405344297E-5</v>
      </c>
      <c r="S27" s="170">
        <f>Calculations!AF27</f>
        <v>17.558394805399566</v>
      </c>
      <c r="T27" s="172">
        <f>Calculations!AG27</f>
        <v>0.15456453691335412</v>
      </c>
      <c r="U27" s="170">
        <f t="shared" si="2"/>
        <v>14.001064017825607</v>
      </c>
      <c r="V27" s="172">
        <f t="shared" si="14"/>
        <v>0.12327477321911919</v>
      </c>
      <c r="W27" s="179">
        <f t="shared" si="15"/>
        <v>1.5196669712225264E-2</v>
      </c>
      <c r="X27" s="170">
        <f>Calculations!AN27</f>
        <v>8.056895359829909E-4</v>
      </c>
      <c r="Y27" s="172">
        <f>Calculations!AO27</f>
        <v>4.9184143436384461E-4</v>
      </c>
      <c r="Z27" s="170">
        <f t="shared" si="3"/>
        <v>6.4245683599283671E-4</v>
      </c>
      <c r="AA27" s="172">
        <f t="shared" si="16"/>
        <v>3.9219437631310509E-4</v>
      </c>
      <c r="AB27" s="177">
        <f t="shared" si="17"/>
        <v>1.5381642881162548E-7</v>
      </c>
      <c r="AC27" s="170">
        <f>Calculations!AV27</f>
        <v>4.2729545961736409E-4</v>
      </c>
      <c r="AD27" s="172">
        <f>Calculations!AW27</f>
        <v>5.7360186545958136E-4</v>
      </c>
      <c r="AE27" s="170">
        <f t="shared" si="4"/>
        <v>3.4072539949888596E-4</v>
      </c>
      <c r="AF27" s="172">
        <f t="shared" si="18"/>
        <v>4.5739013150927912E-4</v>
      </c>
      <c r="AG27" s="178">
        <f t="shared" si="19"/>
        <v>2.0920573240207564E-7</v>
      </c>
      <c r="AH27" s="170">
        <f>Calculations!BD27</f>
        <v>7.8596266193675379E-3</v>
      </c>
      <c r="AI27" s="172">
        <f>Calculations!BE27</f>
        <v>4.8021461391675796E-3</v>
      </c>
      <c r="AJ27" s="170">
        <f t="shared" si="5"/>
        <v>6.2672662662836718E-3</v>
      </c>
      <c r="AK27" s="172">
        <f t="shared" si="20"/>
        <v>3.8292314926937133E-3</v>
      </c>
      <c r="AL27" s="177">
        <f t="shared" si="21"/>
        <v>1.4663013824637324E-5</v>
      </c>
      <c r="AM27" s="170">
        <f>Calculations!BL27</f>
        <v>5.1790567116510363E-3</v>
      </c>
      <c r="AN27" s="172">
        <f>Calculations!BM27</f>
        <v>9.4296265148898807E-4</v>
      </c>
      <c r="AO27" s="170">
        <f t="shared" si="6"/>
        <v>4.1297798218705344E-3</v>
      </c>
      <c r="AP27" s="172">
        <f t="shared" si="22"/>
        <v>7.5191877501982216E-4</v>
      </c>
      <c r="AQ27" s="178">
        <f t="shared" si="23"/>
        <v>5.6538184422730988E-7</v>
      </c>
    </row>
    <row r="28" spans="1:49" x14ac:dyDescent="0.25">
      <c r="A28" s="48" t="s">
        <v>26</v>
      </c>
      <c r="B28" s="169">
        <v>0.68559999999999999</v>
      </c>
      <c r="C28" s="175">
        <v>1.4142135623730951E-4</v>
      </c>
      <c r="D28" s="170">
        <f>Calculations!H28</f>
        <v>0.63098499899173244</v>
      </c>
      <c r="E28" s="172">
        <f>Calculations!I28</f>
        <v>2.8588905343373855E-2</v>
      </c>
      <c r="F28" s="170">
        <f t="shared" si="7"/>
        <v>0.43260331530873175</v>
      </c>
      <c r="G28" s="172">
        <f t="shared" si="8"/>
        <v>1.9600756630336901E-2</v>
      </c>
      <c r="H28" s="179">
        <f t="shared" si="9"/>
        <v>3.8418966048169598E-4</v>
      </c>
      <c r="I28" s="170">
        <f>Calculations!P28</f>
        <v>2.8871247013115373E-2</v>
      </c>
      <c r="J28" s="172">
        <f>Calculations!Q28</f>
        <v>3.746173547074844E-3</v>
      </c>
      <c r="K28" s="170">
        <f t="shared" si="0"/>
        <v>1.97941269521919E-2</v>
      </c>
      <c r="L28" s="172">
        <f t="shared" si="10"/>
        <v>2.5683798293034844E-3</v>
      </c>
      <c r="M28" s="179">
        <f t="shared" si="11"/>
        <v>6.5965749475729953E-6</v>
      </c>
      <c r="N28" s="170">
        <f>Calculations!X28</f>
        <v>0.13124179356557977</v>
      </c>
      <c r="O28" s="172">
        <f>Calculations!Y28</f>
        <v>1.460926335974908E-2</v>
      </c>
      <c r="P28" s="170">
        <f t="shared" si="1"/>
        <v>8.9979373668561485E-2</v>
      </c>
      <c r="Q28" s="172">
        <f t="shared" si="12"/>
        <v>1.0016128156132046E-2</v>
      </c>
      <c r="R28" s="179">
        <f t="shared" si="13"/>
        <v>1.0032282324006113E-4</v>
      </c>
      <c r="S28" s="170">
        <f>Calculations!AF28</f>
        <v>10.624067914475431</v>
      </c>
      <c r="T28" s="172">
        <f>Calculations!AG28</f>
        <v>9.6503495859269151E-2</v>
      </c>
      <c r="U28" s="170">
        <f t="shared" si="2"/>
        <v>7.2838609621643551</v>
      </c>
      <c r="V28" s="172">
        <f t="shared" si="14"/>
        <v>6.6179854122184564E-2</v>
      </c>
      <c r="W28" s="179">
        <f t="shared" si="15"/>
        <v>4.3797730916336295E-3</v>
      </c>
      <c r="X28" s="170">
        <f>Calculations!AN28</f>
        <v>2.7754544208359325E-2</v>
      </c>
      <c r="Y28" s="172">
        <f>Calculations!AO28</f>
        <v>2.3502395551488163E-3</v>
      </c>
      <c r="Z28" s="170">
        <f t="shared" si="3"/>
        <v>1.9028515509251154E-2</v>
      </c>
      <c r="AA28" s="172">
        <f t="shared" si="16"/>
        <v>1.6113290196343305E-3</v>
      </c>
      <c r="AB28" s="177">
        <f t="shared" si="17"/>
        <v>2.5963812095157327E-6</v>
      </c>
      <c r="AC28" s="170">
        <f>Calculations!AV28</f>
        <v>3.3795378618186656E-2</v>
      </c>
      <c r="AD28" s="172">
        <f>Calculations!AW28</f>
        <v>3.2187780742193215E-3</v>
      </c>
      <c r="AE28" s="170">
        <f t="shared" si="4"/>
        <v>2.3170111580628771E-2</v>
      </c>
      <c r="AF28" s="172">
        <f t="shared" si="18"/>
        <v>2.2067994231843757E-3</v>
      </c>
      <c r="AG28" s="178">
        <f t="shared" si="19"/>
        <v>4.8699636941668932E-6</v>
      </c>
      <c r="AH28" s="170">
        <f>Calculations!BD28</f>
        <v>1.2790331484092702E-2</v>
      </c>
      <c r="AI28" s="172">
        <f>Calculations!BE28</f>
        <v>3.7960567566191696E-3</v>
      </c>
      <c r="AJ28" s="170">
        <f t="shared" si="5"/>
        <v>8.7690512654939566E-3</v>
      </c>
      <c r="AK28" s="172">
        <f t="shared" si="20"/>
        <v>2.6025771409173542E-3</v>
      </c>
      <c r="AL28" s="177">
        <f t="shared" si="21"/>
        <v>6.77340777442555E-6</v>
      </c>
      <c r="AM28" s="170">
        <f>Calculations!BL28</f>
        <v>0.19050247197673389</v>
      </c>
      <c r="AN28" s="172">
        <f>Calculations!BM28</f>
        <v>5.4596314148392978E-3</v>
      </c>
      <c r="AO28" s="170">
        <f t="shared" si="6"/>
        <v>0.13060849478724876</v>
      </c>
      <c r="AP28" s="172">
        <f t="shared" si="22"/>
        <v>3.7432202510633093E-3</v>
      </c>
      <c r="AQ28" s="178">
        <f t="shared" si="23"/>
        <v>1.4011697847970464E-5</v>
      </c>
    </row>
    <row r="29" spans="1:49" x14ac:dyDescent="0.25">
      <c r="A29" s="48" t="s">
        <v>40</v>
      </c>
      <c r="B29" s="169">
        <v>0.77150000000000052</v>
      </c>
      <c r="C29" s="175">
        <v>1.4142135623730951E-4</v>
      </c>
      <c r="D29" s="170">
        <f>Calculations!H29</f>
        <v>0.28314194111430652</v>
      </c>
      <c r="E29" s="172">
        <f>Calculations!I29</f>
        <v>2.6246647072925029E-2</v>
      </c>
      <c r="F29" s="170">
        <f t="shared" si="7"/>
        <v>0.21844400756968763</v>
      </c>
      <c r="G29" s="172">
        <f t="shared" si="8"/>
        <v>2.0249327807921415E-2</v>
      </c>
      <c r="H29" s="179">
        <f t="shared" si="9"/>
        <v>4.100352766726595E-4</v>
      </c>
      <c r="I29" s="170">
        <f>Calculations!P29</f>
        <v>1.1714041881632135E-3</v>
      </c>
      <c r="J29" s="172">
        <f>Calculations!Q29</f>
        <v>9.7964526060475361E-4</v>
      </c>
      <c r="K29" s="170">
        <f t="shared" si="0"/>
        <v>9.0373833116791987E-4</v>
      </c>
      <c r="L29" s="172">
        <f t="shared" si="10"/>
        <v>7.5579633671209114E-4</v>
      </c>
      <c r="M29" s="179">
        <f t="shared" si="11"/>
        <v>5.7122810258741662E-7</v>
      </c>
      <c r="N29" s="170">
        <f>Calculations!X29</f>
        <v>0.10286686237120882</v>
      </c>
      <c r="O29" s="172">
        <f>Calculations!Y29</f>
        <v>1.0447351803359876E-2</v>
      </c>
      <c r="P29" s="170">
        <f t="shared" si="1"/>
        <v>7.936178431938766E-2</v>
      </c>
      <c r="Q29" s="172">
        <f t="shared" si="12"/>
        <v>8.0601450445918679E-3</v>
      </c>
      <c r="R29" s="179">
        <f t="shared" si="13"/>
        <v>6.4965938139858846E-5</v>
      </c>
      <c r="S29" s="170">
        <f>Calculations!AF29</f>
        <v>3.8999242804793459</v>
      </c>
      <c r="T29" s="172">
        <f>Calculations!AG29</f>
        <v>3.1563996640774104E-2</v>
      </c>
      <c r="U29" s="170">
        <f t="shared" si="2"/>
        <v>3.0087915823898173</v>
      </c>
      <c r="V29" s="172">
        <f t="shared" si="14"/>
        <v>2.4357868355221923E-2</v>
      </c>
      <c r="W29" s="179">
        <f t="shared" si="15"/>
        <v>5.9330575081032149E-4</v>
      </c>
      <c r="X29" s="170">
        <f>Calculations!AN29</f>
        <v>1.1178894289022453E-3</v>
      </c>
      <c r="Y29" s="172">
        <f>Calculations!AO29</f>
        <v>4.8549483895742772E-4</v>
      </c>
      <c r="Z29" s="170">
        <f t="shared" si="3"/>
        <v>8.6245169439808284E-4</v>
      </c>
      <c r="AA29" s="172">
        <f t="shared" si="16"/>
        <v>3.7455930161958039E-4</v>
      </c>
      <c r="AB29" s="177">
        <f t="shared" si="17"/>
        <v>1.402946704297478E-7</v>
      </c>
      <c r="AC29" s="170">
        <f>Calculations!AV29</f>
        <v>9.7040351413157423E-4</v>
      </c>
      <c r="AD29" s="172">
        <f>Calculations!AW29</f>
        <v>8.2501117591310803E-4</v>
      </c>
      <c r="AE29" s="170">
        <f t="shared" si="4"/>
        <v>7.4866631115251005E-4</v>
      </c>
      <c r="AF29" s="172">
        <f t="shared" si="18"/>
        <v>6.3649613701175834E-4</v>
      </c>
      <c r="AG29" s="178">
        <f t="shared" si="19"/>
        <v>4.0512733243089105E-7</v>
      </c>
      <c r="AH29" s="170">
        <f>Calculations!BD29</f>
        <v>1.1575479484124495E-2</v>
      </c>
      <c r="AI29" s="172">
        <f>Calculations!BE29</f>
        <v>4.5495109097453239E-3</v>
      </c>
      <c r="AJ29" s="170">
        <f t="shared" si="5"/>
        <v>8.9304824220020548E-3</v>
      </c>
      <c r="AK29" s="172">
        <f t="shared" si="20"/>
        <v>3.5099480486169982E-3</v>
      </c>
      <c r="AL29" s="177">
        <f t="shared" si="21"/>
        <v>1.2319735303990273E-5</v>
      </c>
      <c r="AM29" s="170">
        <f>Calculations!BL29</f>
        <v>6.3685894948965344E-3</v>
      </c>
      <c r="AN29" s="172">
        <f>Calculations!BM29</f>
        <v>8.3487923994256599E-4</v>
      </c>
      <c r="AO29" s="170">
        <f t="shared" si="6"/>
        <v>4.9133667953126792E-3</v>
      </c>
      <c r="AP29" s="172">
        <f t="shared" si="22"/>
        <v>6.4410996330556121E-4</v>
      </c>
      <c r="AQ29" s="178">
        <f t="shared" si="23"/>
        <v>4.1487764482949142E-7</v>
      </c>
    </row>
    <row r="30" spans="1:49" x14ac:dyDescent="0.25">
      <c r="A30" s="48" t="s">
        <v>96</v>
      </c>
      <c r="B30" s="169">
        <v>0.78819999999999979</v>
      </c>
      <c r="C30" s="175">
        <v>1.4142135623730951E-4</v>
      </c>
      <c r="D30" s="170">
        <f>Calculations!H30</f>
        <v>0.27640118367621908</v>
      </c>
      <c r="E30" s="172">
        <f>Calculations!I30</f>
        <v>1.8020750617974937E-2</v>
      </c>
      <c r="F30" s="170">
        <f t="shared" si="7"/>
        <v>0.21785941297359582</v>
      </c>
      <c r="G30" s="172">
        <f t="shared" si="8"/>
        <v>1.4204009423139869E-2</v>
      </c>
      <c r="H30" s="179">
        <f t="shared" si="9"/>
        <v>2.0175388369264618E-4</v>
      </c>
      <c r="I30" s="170">
        <f>Calculations!P30</f>
        <v>1.5382360350715168E-3</v>
      </c>
      <c r="J30" s="172">
        <f>Calculations!Q30</f>
        <v>9.4064879608520382E-4</v>
      </c>
      <c r="K30" s="170">
        <f t="shared" si="0"/>
        <v>1.2124376428433693E-3</v>
      </c>
      <c r="L30" s="172">
        <f t="shared" si="10"/>
        <v>7.4141941298841451E-4</v>
      </c>
      <c r="M30" s="179">
        <f t="shared" si="11"/>
        <v>5.4970274595608517E-7</v>
      </c>
      <c r="N30" s="170">
        <f>Calculations!X30</f>
        <v>0.11750178311817898</v>
      </c>
      <c r="O30" s="172">
        <f>Calculations!Y30</f>
        <v>1.2685292720335112E-2</v>
      </c>
      <c r="P30" s="170">
        <f t="shared" si="1"/>
        <v>9.2614905453748647E-2</v>
      </c>
      <c r="Q30" s="172">
        <f t="shared" si="12"/>
        <v>9.9985615308330351E-3</v>
      </c>
      <c r="R30" s="179">
        <f t="shared" si="13"/>
        <v>9.997123268585425E-5</v>
      </c>
      <c r="S30" s="170">
        <f>Calculations!AF30</f>
        <v>2.538775802174376</v>
      </c>
      <c r="T30" s="172">
        <f>Calculations!AG30</f>
        <v>2.0950671944048625E-2</v>
      </c>
      <c r="U30" s="170">
        <f t="shared" si="2"/>
        <v>2.0010630872738426</v>
      </c>
      <c r="V30" s="172">
        <f t="shared" si="14"/>
        <v>1.6517222306786025E-2</v>
      </c>
      <c r="W30" s="179">
        <f t="shared" si="15"/>
        <v>2.7281863273178984E-4</v>
      </c>
      <c r="X30" s="170">
        <f>Calculations!AN30</f>
        <v>4.7597680010995035E-3</v>
      </c>
      <c r="Y30" s="172">
        <f>Calculations!AO30</f>
        <v>1.0075750400189874E-3</v>
      </c>
      <c r="Z30" s="170">
        <f t="shared" si="3"/>
        <v>3.7516491384666276E-3</v>
      </c>
      <c r="AA30" s="172">
        <f t="shared" si="16"/>
        <v>7.9417093181398965E-4</v>
      </c>
      <c r="AB30" s="177">
        <f t="shared" si="17"/>
        <v>6.3070746893830058E-7</v>
      </c>
      <c r="AC30" s="170">
        <f>Calculations!AV30</f>
        <v>2.4393387341146137E-4</v>
      </c>
      <c r="AD30" s="172">
        <f>Calculations!AW30</f>
        <v>5.7078244021324068E-4</v>
      </c>
      <c r="AE30" s="170">
        <f t="shared" si="4"/>
        <v>1.9226867902291379E-4</v>
      </c>
      <c r="AF30" s="172">
        <f t="shared" si="18"/>
        <v>4.4989072069870258E-4</v>
      </c>
      <c r="AG30" s="178">
        <f t="shared" si="19"/>
        <v>2.0240166057079801E-7</v>
      </c>
      <c r="AH30" s="170">
        <f>Calculations!BD30</f>
        <v>2.1107343355906985E-2</v>
      </c>
      <c r="AI30" s="172">
        <f>Calculations!BE30</f>
        <v>3.2922353533326506E-3</v>
      </c>
      <c r="AJ30" s="170">
        <f t="shared" si="5"/>
        <v>1.663680803312588E-2</v>
      </c>
      <c r="AK30" s="172">
        <f t="shared" si="20"/>
        <v>2.5949416223758448E-3</v>
      </c>
      <c r="AL30" s="177">
        <f t="shared" si="21"/>
        <v>6.7337220235385812E-6</v>
      </c>
      <c r="AM30" s="170">
        <f>Calculations!BL30</f>
        <v>2.4015917227969042E-3</v>
      </c>
      <c r="AN30" s="172">
        <f>Calculations!BM30</f>
        <v>7.5535592333504707E-4</v>
      </c>
      <c r="AO30" s="170">
        <f t="shared" si="6"/>
        <v>1.8929345959085193E-3</v>
      </c>
      <c r="AP30" s="172">
        <f t="shared" si="22"/>
        <v>5.9537163564735726E-4</v>
      </c>
      <c r="AQ30" s="178">
        <f t="shared" si="23"/>
        <v>3.5446738453340953E-7</v>
      </c>
    </row>
    <row r="31" spans="1:49" x14ac:dyDescent="0.25">
      <c r="A31" s="48" t="s">
        <v>144</v>
      </c>
      <c r="B31" s="169">
        <v>0.76389999999999958</v>
      </c>
      <c r="C31" s="175">
        <v>1.4142135623730951E-4</v>
      </c>
      <c r="D31" s="170">
        <f>Calculations!H31</f>
        <v>0.37394950904877039</v>
      </c>
      <c r="E31" s="172">
        <f>Calculations!I31</f>
        <v>2.3995735244513098E-2</v>
      </c>
      <c r="F31" s="170">
        <f t="shared" si="7"/>
        <v>0.28566002996235557</v>
      </c>
      <c r="G31" s="172">
        <f t="shared" si="8"/>
        <v>1.8330418440972645E-2</v>
      </c>
      <c r="H31" s="179">
        <f t="shared" si="9"/>
        <v>3.3600424022115004E-4</v>
      </c>
      <c r="I31" s="170">
        <f>Calculations!P31</f>
        <v>2.1724111080351175E-4</v>
      </c>
      <c r="J31" s="172">
        <f>Calculations!Q31</f>
        <v>9.0940258827574465E-4</v>
      </c>
      <c r="K31" s="170">
        <f t="shared" si="0"/>
        <v>1.6595048454280255E-4</v>
      </c>
      <c r="L31" s="172">
        <f t="shared" si="10"/>
        <v>6.9469263786318741E-4</v>
      </c>
      <c r="M31" s="179">
        <f t="shared" si="11"/>
        <v>4.8259786110131363E-7</v>
      </c>
      <c r="N31" s="170">
        <f>Calculations!X31</f>
        <v>0.10241154974478534</v>
      </c>
      <c r="O31" s="172">
        <f>Calculations!Y31</f>
        <v>1.0843855796398131E-2</v>
      </c>
      <c r="P31" s="170">
        <f t="shared" si="1"/>
        <v>7.8232182850041479E-2</v>
      </c>
      <c r="Q31" s="172">
        <f t="shared" si="12"/>
        <v>8.2836341041394208E-3</v>
      </c>
      <c r="R31" s="179">
        <f t="shared" si="13"/>
        <v>6.8618593971261701E-5</v>
      </c>
      <c r="S31" s="170">
        <f>Calculations!AF31</f>
        <v>1.8010725400459215</v>
      </c>
      <c r="T31" s="172">
        <f>Calculations!AG31</f>
        <v>1.3561731728427468E-2</v>
      </c>
      <c r="U31" s="170">
        <f t="shared" si="2"/>
        <v>1.3758393133410787</v>
      </c>
      <c r="V31" s="172">
        <f t="shared" si="14"/>
        <v>1.0362937593877233E-2</v>
      </c>
      <c r="W31" s="179">
        <f t="shared" si="15"/>
        <v>1.0739047557459406E-4</v>
      </c>
      <c r="X31" s="170">
        <f>Calculations!AN31</f>
        <v>3.5358518249717119E-4</v>
      </c>
      <c r="Y31" s="172">
        <f>Calculations!AO31</f>
        <v>2.4962380623206736E-4</v>
      </c>
      <c r="Z31" s="170">
        <f t="shared" si="3"/>
        <v>2.7010372090958891E-4</v>
      </c>
      <c r="AA31" s="172">
        <f t="shared" si="16"/>
        <v>1.9068763213707848E-4</v>
      </c>
      <c r="AB31" s="177">
        <f t="shared" si="17"/>
        <v>3.6361773050045766E-8</v>
      </c>
      <c r="AC31" s="170">
        <f>Calculations!AV31</f>
        <v>-3.8247539697491275E-5</v>
      </c>
      <c r="AD31" s="172">
        <f>Calculations!AW31</f>
        <v>-6.0814449249874624E-4</v>
      </c>
      <c r="AE31" s="170">
        <f t="shared" si="4"/>
        <v>-2.9217295574913569E-5</v>
      </c>
      <c r="AF31" s="172">
        <f t="shared" si="18"/>
        <v>-4.6456157785128131E-4</v>
      </c>
      <c r="AG31" s="178">
        <f t="shared" si="19"/>
        <v>2.158174596156721E-7</v>
      </c>
      <c r="AH31" s="170">
        <f>Calculations!BD31</f>
        <v>1.4786796545661087E-2</v>
      </c>
      <c r="AI31" s="172">
        <f>Calculations!BE31</f>
        <v>4.8810462982579158E-3</v>
      </c>
      <c r="AJ31" s="170">
        <f t="shared" si="5"/>
        <v>1.1295633881230498E-2</v>
      </c>
      <c r="AK31" s="172">
        <f t="shared" si="20"/>
        <v>3.7286318536456494E-3</v>
      </c>
      <c r="AL31" s="177">
        <f t="shared" si="21"/>
        <v>1.3902695500020992E-5</v>
      </c>
      <c r="AM31" s="170">
        <f>Calculations!BL31</f>
        <v>5.1173533606524533E-4</v>
      </c>
      <c r="AN31" s="172">
        <f>Calculations!BM31</f>
        <v>3.7323898895925571E-4</v>
      </c>
      <c r="AO31" s="170">
        <f t="shared" si="6"/>
        <v>3.9091462322024068E-4</v>
      </c>
      <c r="AP31" s="172">
        <f t="shared" si="22"/>
        <v>2.8511727285072426E-4</v>
      </c>
      <c r="AQ31" s="178">
        <f t="shared" si="23"/>
        <v>8.129185927783434E-8</v>
      </c>
    </row>
    <row r="32" spans="1:49" x14ac:dyDescent="0.25">
      <c r="A32" s="48" t="s">
        <v>147</v>
      </c>
      <c r="B32" s="169">
        <v>0.79680000000000017</v>
      </c>
      <c r="C32" s="175">
        <v>1.4142135623730951E-4</v>
      </c>
      <c r="D32" s="170">
        <f>Calculations!H32</f>
        <v>0.63591610065645654</v>
      </c>
      <c r="E32" s="172">
        <f>Calculations!I32</f>
        <v>3.5458575903038241E-2</v>
      </c>
      <c r="F32" s="170">
        <f t="shared" si="7"/>
        <v>0.50669794900306464</v>
      </c>
      <c r="G32" s="172">
        <f t="shared" si="8"/>
        <v>2.8253536408636475E-2</v>
      </c>
      <c r="H32" s="179">
        <f t="shared" si="9"/>
        <v>7.9826231959414682E-4</v>
      </c>
      <c r="I32" s="170">
        <f>Calculations!P32</f>
        <v>5.7347580043626072E-4</v>
      </c>
      <c r="J32" s="172">
        <f>Calculations!Q32</f>
        <v>6.6012267567552526E-4</v>
      </c>
      <c r="K32" s="170">
        <f t="shared" si="0"/>
        <v>4.5694551778761264E-4</v>
      </c>
      <c r="L32" s="172">
        <f t="shared" si="10"/>
        <v>5.2598575423079487E-4</v>
      </c>
      <c r="M32" s="179">
        <f t="shared" si="11"/>
        <v>2.7666101365373814E-7</v>
      </c>
      <c r="N32" s="170">
        <f>Calculations!X32</f>
        <v>9.7582503282121175E-2</v>
      </c>
      <c r="O32" s="172">
        <f>Calculations!Y32</f>
        <v>1.2143767723868725E-2</v>
      </c>
      <c r="P32" s="170">
        <f t="shared" si="1"/>
        <v>7.7753738615194162E-2</v>
      </c>
      <c r="Q32" s="172">
        <f t="shared" si="12"/>
        <v>9.6761639634166674E-3</v>
      </c>
      <c r="R32" s="179">
        <f t="shared" si="13"/>
        <v>9.3628149046923355E-5</v>
      </c>
      <c r="S32" s="170">
        <f>Calculations!AF32</f>
        <v>1.3362767806083413</v>
      </c>
      <c r="T32" s="172">
        <f>Calculations!AG32</f>
        <v>1.7768990408715633E-2</v>
      </c>
      <c r="U32" s="170">
        <f t="shared" si="2"/>
        <v>1.0647453387887267</v>
      </c>
      <c r="V32" s="172">
        <f t="shared" si="14"/>
        <v>1.4159592692215754E-2</v>
      </c>
      <c r="W32" s="179">
        <f t="shared" si="15"/>
        <v>2.0049406520944977E-4</v>
      </c>
      <c r="X32" s="170">
        <f>Calculations!AN32</f>
        <v>6.0477782076164834E-4</v>
      </c>
      <c r="Y32" s="172">
        <f>Calculations!AO32</f>
        <v>4.1241360019682679E-4</v>
      </c>
      <c r="Z32" s="170">
        <f t="shared" si="3"/>
        <v>4.8188696758288149E-4</v>
      </c>
      <c r="AA32" s="172">
        <f t="shared" si="16"/>
        <v>3.2861116776719643E-4</v>
      </c>
      <c r="AB32" s="177">
        <f t="shared" si="17"/>
        <v>1.0798529958132052E-7</v>
      </c>
      <c r="AC32" s="170">
        <f>Calculations!AV32</f>
        <v>-7.3857765698477136E-6</v>
      </c>
      <c r="AD32" s="172">
        <f>Calculations!AW32</f>
        <v>-5.8959414858666189E-4</v>
      </c>
      <c r="AE32" s="170">
        <f t="shared" si="4"/>
        <v>-5.8849867708546593E-6</v>
      </c>
      <c r="AF32" s="172">
        <f t="shared" si="18"/>
        <v>-4.6978861759501339E-4</v>
      </c>
      <c r="AG32" s="178">
        <f t="shared" si="19"/>
        <v>2.2070134522183371E-7</v>
      </c>
      <c r="AH32" s="170">
        <f>Calculations!BD32</f>
        <v>2.2013492370239956E-2</v>
      </c>
      <c r="AI32" s="172">
        <f>Calculations!BE32</f>
        <v>4.8442923036686987E-3</v>
      </c>
      <c r="AJ32" s="170">
        <f t="shared" si="5"/>
        <v>1.7540350720607202E-2</v>
      </c>
      <c r="AK32" s="172">
        <f t="shared" si="20"/>
        <v>3.8599333630095702E-3</v>
      </c>
      <c r="AL32" s="177">
        <f t="shared" si="21"/>
        <v>1.4899085566874371E-5</v>
      </c>
      <c r="AM32" s="170">
        <f>Calculations!BL32</f>
        <v>4.9500324530364821E-4</v>
      </c>
      <c r="AN32" s="172">
        <f>Calculations!BM32</f>
        <v>4.7574728536094689E-4</v>
      </c>
      <c r="AO32" s="170">
        <f t="shared" si="6"/>
        <v>3.9441858585794696E-4</v>
      </c>
      <c r="AP32" s="172">
        <f t="shared" si="22"/>
        <v>3.7907544343944026E-4</v>
      </c>
      <c r="AQ32" s="178">
        <f t="shared" si="23"/>
        <v>1.4369819181880827E-7</v>
      </c>
    </row>
    <row r="33" spans="1:43" x14ac:dyDescent="0.25">
      <c r="A33" s="48" t="s">
        <v>14</v>
      </c>
      <c r="B33" s="169">
        <v>0.76929999999999943</v>
      </c>
      <c r="C33" s="175">
        <v>1.4142135623730951E-4</v>
      </c>
      <c r="D33" s="170">
        <f>Calculations!H33</f>
        <v>0.23227314511041944</v>
      </c>
      <c r="E33" s="172">
        <f>Calculations!I33</f>
        <v>2.1332506340471784E-2</v>
      </c>
      <c r="F33" s="170">
        <f t="shared" si="7"/>
        <v>0.17868773053344555</v>
      </c>
      <c r="G33" s="172">
        <f t="shared" si="8"/>
        <v>1.6411130002285047E-2</v>
      </c>
      <c r="H33" s="179">
        <f t="shared" si="9"/>
        <v>2.6932518795190041E-4</v>
      </c>
      <c r="I33" s="170">
        <f>Calculations!P33</f>
        <v>4.8025326991069187E-4</v>
      </c>
      <c r="J33" s="172">
        <f>Calculations!Q33</f>
        <v>7.5084909168069368E-4</v>
      </c>
      <c r="K33" s="170">
        <f t="shared" si="0"/>
        <v>3.6945884054229497E-4</v>
      </c>
      <c r="L33" s="172">
        <f t="shared" si="10"/>
        <v>5.7762821022289254E-4</v>
      </c>
      <c r="M33" s="179">
        <f t="shared" si="11"/>
        <v>3.3365434924530214E-7</v>
      </c>
      <c r="N33" s="170">
        <f>Calculations!X33</f>
        <v>9.7012597202318168E-2</v>
      </c>
      <c r="O33" s="172">
        <f>Calculations!Y33</f>
        <v>1.1142522046871137E-2</v>
      </c>
      <c r="P33" s="170">
        <f t="shared" si="1"/>
        <v>7.4631791027743311E-2</v>
      </c>
      <c r="Q33" s="172">
        <f t="shared" si="12"/>
        <v>8.5719531900110123E-3</v>
      </c>
      <c r="R33" s="179">
        <f t="shared" si="13"/>
        <v>7.3478381491739976E-5</v>
      </c>
      <c r="S33" s="170">
        <f>Calculations!AF33</f>
        <v>1.0374427532803736</v>
      </c>
      <c r="T33" s="172">
        <f>Calculations!AG33</f>
        <v>1.7897121250982032E-2</v>
      </c>
      <c r="U33" s="170">
        <f t="shared" si="2"/>
        <v>0.79810471009859085</v>
      </c>
      <c r="V33" s="172">
        <f t="shared" si="14"/>
        <v>1.3769037072854054E-2</v>
      </c>
      <c r="W33" s="179">
        <f t="shared" si="15"/>
        <v>1.8958638191362933E-4</v>
      </c>
      <c r="X33" s="170">
        <f>Calculations!AN33</f>
        <v>2.8079594672915647E-4</v>
      </c>
      <c r="Y33" s="172">
        <f>Calculations!AO33</f>
        <v>2.4216768669666145E-4</v>
      </c>
      <c r="Z33" s="170">
        <f t="shared" si="3"/>
        <v>2.160163218187399E-4</v>
      </c>
      <c r="AA33" s="172">
        <f t="shared" si="16"/>
        <v>1.8629960560797613E-4</v>
      </c>
      <c r="AB33" s="177">
        <f t="shared" si="17"/>
        <v>3.4707543049687454E-8</v>
      </c>
      <c r="AC33" s="170">
        <f>Calculations!AV33</f>
        <v>-1.5738366368789103E-4</v>
      </c>
      <c r="AD33" s="172">
        <f>Calculations!AW33</f>
        <v>-5.7063818477138487E-4</v>
      </c>
      <c r="AE33" s="170">
        <f t="shared" si="4"/>
        <v>-1.2107525247509448E-4</v>
      </c>
      <c r="AF33" s="172">
        <f t="shared" si="18"/>
        <v>-4.3899195610886456E-4</v>
      </c>
      <c r="AG33" s="178">
        <f t="shared" si="19"/>
        <v>1.9271393752828727E-7</v>
      </c>
      <c r="AH33" s="170">
        <f>Calculations!BD33</f>
        <v>1.2088335396496995E-2</v>
      </c>
      <c r="AI33" s="172">
        <f>Calculations!BE33</f>
        <v>4.440107456172974E-3</v>
      </c>
      <c r="AJ33" s="170">
        <f t="shared" si="5"/>
        <v>9.2995564205251308E-3</v>
      </c>
      <c r="AK33" s="172">
        <f t="shared" si="20"/>
        <v>3.4157750938368031E-3</v>
      </c>
      <c r="AL33" s="177">
        <f t="shared" si="21"/>
        <v>1.1667519491675821E-5</v>
      </c>
      <c r="AM33" s="170">
        <f>Calculations!BL33</f>
        <v>6.046409432009655E-4</v>
      </c>
      <c r="AN33" s="172">
        <f>Calculations!BM33</f>
        <v>5.9550377947144208E-4</v>
      </c>
      <c r="AO33" s="170">
        <f t="shared" si="6"/>
        <v>4.6515027760450243E-4</v>
      </c>
      <c r="AP33" s="172">
        <f t="shared" si="22"/>
        <v>4.581210655275997E-4</v>
      </c>
      <c r="AQ33" s="178">
        <f t="shared" si="23"/>
        <v>2.098749106801433E-7</v>
      </c>
    </row>
    <row r="35" spans="1:43" x14ac:dyDescent="0.25">
      <c r="A35" t="s">
        <v>265</v>
      </c>
      <c r="F35" s="176">
        <f>SUM(F3:F33)</f>
        <v>405.47943226144491</v>
      </c>
      <c r="G35" s="173">
        <f>SQRT(SUM(H3:H33))</f>
        <v>1.5473983203360901</v>
      </c>
      <c r="K35" s="244">
        <f>SUM(K3:K33)</f>
        <v>38.649146602206905</v>
      </c>
      <c r="L35" s="173">
        <f>SQRT(SUM(M3:M33))</f>
        <v>0.1413581500806495</v>
      </c>
      <c r="P35">
        <f t="shared" ref="P35:AO35" si="24">SUM(P3:P33)</f>
        <v>42.076246492605733</v>
      </c>
      <c r="Q35" s="173">
        <f>SQRT(SUM(R3:R33))</f>
        <v>0.17096510933649023</v>
      </c>
      <c r="U35">
        <f t="shared" si="24"/>
        <v>362.75109219460404</v>
      </c>
      <c r="V35" s="173">
        <f>SQRT(SUM(W3:W33))</f>
        <v>1.3024675955483083</v>
      </c>
      <c r="Z35">
        <f t="shared" si="24"/>
        <v>38.424470089984645</v>
      </c>
      <c r="AA35" s="173">
        <f>SQRT(SUM(AB3:AB33))</f>
        <v>0.12401012570467934</v>
      </c>
      <c r="AE35">
        <f t="shared" si="24"/>
        <v>40.81904088297258</v>
      </c>
      <c r="AF35" s="173">
        <f>SQRT(SUM(AG3:AG33))</f>
        <v>0.15081371162160256</v>
      </c>
      <c r="AJ35">
        <f t="shared" si="24"/>
        <v>0.51086138857117036</v>
      </c>
      <c r="AK35" s="173">
        <f>SQRT(SUM(AL3:AL33))</f>
        <v>1.9884630225533027E-2</v>
      </c>
      <c r="AO35">
        <f t="shared" si="24"/>
        <v>48.16653801396388</v>
      </c>
      <c r="AP35" s="173">
        <f>SQRT(SUM(AQ3:AQ33))</f>
        <v>0.177825203713918</v>
      </c>
    </row>
    <row r="36" spans="1:43" x14ac:dyDescent="0.25">
      <c r="A36" t="s">
        <v>359</v>
      </c>
      <c r="F36" s="176">
        <f>SUM(F3:F18)</f>
        <v>401.25502263924579</v>
      </c>
      <c r="G36" s="173">
        <f>SQRT(SUM(H3:H18))</f>
        <v>1.5456294327423548</v>
      </c>
      <c r="K36" s="176">
        <f>SUM(K3:K18)</f>
        <v>38.595522310154699</v>
      </c>
      <c r="L36" s="173">
        <f>SQRT(SUM(M3:M18))</f>
        <v>0.14130374041282615</v>
      </c>
      <c r="P36" s="176">
        <f>SUM(P3:P18)</f>
        <v>39.820470589593135</v>
      </c>
      <c r="Q36" s="173">
        <f>SQRT(SUM(R3:R18))</f>
        <v>0.16576233914096847</v>
      </c>
      <c r="U36" s="176">
        <f>SUM(U3:U18)</f>
        <v>0.13920705368705458</v>
      </c>
      <c r="V36" s="173">
        <f>SQRT(SUM(W3:W18))</f>
        <v>1.4511654046619239E-2</v>
      </c>
      <c r="Z36" s="176">
        <f>SUM(Z3:Z18)</f>
        <v>38.37306405192453</v>
      </c>
      <c r="AA36" s="173">
        <f>SQRT(SUM(AB3:AB18))</f>
        <v>0.12398372874226607</v>
      </c>
      <c r="AE36" s="176">
        <f>SUM(AE3:AE18)</f>
        <v>40.765166623572952</v>
      </c>
      <c r="AF36" s="173">
        <f>SQRT(SUM(AG3:AG18))</f>
        <v>0.15076997250313695</v>
      </c>
      <c r="AJ36" s="176">
        <f>SUM(AJ3:AJ18)</f>
        <v>0.32937140939033771</v>
      </c>
      <c r="AK36" s="173">
        <f>SQRT(SUM(AL3:AL18))</f>
        <v>1.5019740788467356E-2</v>
      </c>
      <c r="AO36" s="176">
        <f>SUM(AO3:AO18)</f>
        <v>47.84359954653587</v>
      </c>
      <c r="AP36" s="173">
        <f>SQRT(SUM(AQ3:AQ18))</f>
        <v>0.17768447071933827</v>
      </c>
    </row>
    <row r="37" spans="1:43" x14ac:dyDescent="0.25">
      <c r="F37" s="176"/>
    </row>
    <row r="38" spans="1:43" x14ac:dyDescent="0.25">
      <c r="A38" t="s">
        <v>246</v>
      </c>
      <c r="F38">
        <v>85.148756299788701</v>
      </c>
      <c r="G38" s="173">
        <v>4.0643797756462402E-2</v>
      </c>
      <c r="K38">
        <v>8.2100471468053993</v>
      </c>
      <c r="L38" s="173">
        <v>4.0643797756462364E-3</v>
      </c>
      <c r="P38">
        <v>8.0962445130873029</v>
      </c>
      <c r="Q38" s="173">
        <v>4.0643797756462373E-3</v>
      </c>
      <c r="U38">
        <v>81.51926516013657</v>
      </c>
      <c r="V38" s="173">
        <v>4.0643797756462373E-3</v>
      </c>
      <c r="Z38">
        <v>7.9458624613883924</v>
      </c>
      <c r="AA38" s="173">
        <v>4.0643797756462364E-3</v>
      </c>
      <c r="AE38">
        <v>8.368557958055602</v>
      </c>
      <c r="AF38" s="173">
        <v>4.0643797756462373E-3</v>
      </c>
      <c r="AJ38">
        <v>81.629003414079008</v>
      </c>
      <c r="AK38" s="173">
        <v>4.0643797756462364E-3</v>
      </c>
      <c r="AO38">
        <v>8.2116728987156566</v>
      </c>
      <c r="AP38" s="173">
        <v>4.064379775646237E-4</v>
      </c>
    </row>
    <row r="40" spans="1:43" x14ac:dyDescent="0.25">
      <c r="A40" t="s">
        <v>266</v>
      </c>
      <c r="B40">
        <v>4.9359999999999999</v>
      </c>
      <c r="C40" s="173">
        <v>1E-4</v>
      </c>
      <c r="F40">
        <f>F38*$B40</f>
        <v>420.29426109575701</v>
      </c>
      <c r="G40" s="173">
        <f>F40*SQRT(((G38/F38)^2)+(($C40/$B40)^2))</f>
        <v>0.20079840401894755</v>
      </c>
      <c r="K40">
        <f>K38*$B40</f>
        <v>40.524792716631453</v>
      </c>
      <c r="L40" s="173">
        <f>K40*SQRT(((L38/K38)^2)+(($C40/$B40)^2))</f>
        <v>2.0078570871383049E-2</v>
      </c>
      <c r="P40">
        <f>P38*$B40</f>
        <v>39.963062916598929</v>
      </c>
      <c r="Q40" s="173">
        <f>P40*SQRT(((Q38/P38)^2)+(($C40/$B40)^2))</f>
        <v>2.0078108756747513E-2</v>
      </c>
      <c r="U40">
        <f>U38*$B40</f>
        <v>402.3790928304341</v>
      </c>
      <c r="V40" s="173">
        <f>U40*SQRT(((V38/U38)^2)+(($C40/$B40)^2))</f>
        <v>2.1654765420528365E-2</v>
      </c>
      <c r="Z40">
        <f>Z38*$B40</f>
        <v>39.220777109413106</v>
      </c>
      <c r="AA40" s="173">
        <f>Z40*SQRT(((AA38/Z38)^2)+(($C40/$B40)^2))</f>
        <v>2.0077507982769607E-2</v>
      </c>
      <c r="AE40">
        <f>AE38*$B40</f>
        <v>41.307202080962448</v>
      </c>
      <c r="AF40" s="173">
        <f>AE40*SQRT(((AF38/AE38)^2)+(($C40/$B40)^2))</f>
        <v>2.0079225261911814E-2</v>
      </c>
      <c r="AJ40">
        <f>AJ38*$B40</f>
        <v>402.92076085189399</v>
      </c>
      <c r="AK40" s="173">
        <f>AJ40*SQRT(((AK38/AJ38)^2)+(($C40/$B40)^2))</f>
        <v>2.1658898898129178E-2</v>
      </c>
      <c r="AO40">
        <f>AO38*$B40</f>
        <v>40.532817428060483</v>
      </c>
      <c r="AP40" s="173">
        <f>AO40*SQRT(((AP38/AO38)^2)+(($C40/$B40)^2))</f>
        <v>2.1677327586469824E-3</v>
      </c>
    </row>
    <row r="42" spans="1:43" x14ac:dyDescent="0.25">
      <c r="A42" t="s">
        <v>247</v>
      </c>
      <c r="F42">
        <f>F35/F40*100</f>
        <v>96.475129402031783</v>
      </c>
      <c r="G42" s="173">
        <f>F42*SQRT(((G35/F35)^2)+((G40/F40)^2))</f>
        <v>0.37104413859313706</v>
      </c>
      <c r="K42">
        <f>K35/K40*100</f>
        <v>95.371608369375366</v>
      </c>
      <c r="L42" s="173">
        <f>K42*SQRT(((L35/K35)^2)+((L40/K40)^2))</f>
        <v>0.35200498942733394</v>
      </c>
      <c r="P42">
        <f t="shared" ref="P42:AO42" si="25">P35/P40*100</f>
        <v>105.28784187642704</v>
      </c>
      <c r="Q42" s="173">
        <f>P42*SQRT(((Q35/P35)^2)+((Q40/P40)^2))</f>
        <v>0.43106585377952195</v>
      </c>
      <c r="U42">
        <f t="shared" si="25"/>
        <v>90.151575630563485</v>
      </c>
      <c r="V42" s="173">
        <f>U42*SQRT(((V35/U35)^2)+((V40/U40)^2))</f>
        <v>0.32372802531398825</v>
      </c>
      <c r="Z42">
        <f t="shared" si="25"/>
        <v>97.969680668980558</v>
      </c>
      <c r="AA42" s="173">
        <f>Z42*SQRT(((AA35/Z35)^2)+((AA40/Z40)^2))</f>
        <v>0.32013747142997817</v>
      </c>
      <c r="AE42">
        <f t="shared" si="25"/>
        <v>98.818217711688462</v>
      </c>
      <c r="AF42" s="173">
        <f>AE42*SQRT(((AF35/AE35)^2)+((AF40/AE40)^2))</f>
        <v>0.36824903213161564</v>
      </c>
      <c r="AJ42">
        <f t="shared" si="25"/>
        <v>0.12678954231374373</v>
      </c>
      <c r="AK42" s="173">
        <f>AJ42*SQRT(((AK35/AJ35)^2)+((AK40/AJ40)^2))</f>
        <v>4.9351264863665622E-3</v>
      </c>
      <c r="AO42">
        <f t="shared" si="25"/>
        <v>118.83343194548979</v>
      </c>
      <c r="AP42" s="173">
        <f>AO42*SQRT(((AP35/AO35)^2)+((AP40/AO40)^2))</f>
        <v>0.43876510944836061</v>
      </c>
    </row>
    <row r="43" spans="1:43" x14ac:dyDescent="0.25">
      <c r="S43" t="s">
        <v>244</v>
      </c>
    </row>
    <row r="44" spans="1:43" x14ac:dyDescent="0.25">
      <c r="A44" t="s">
        <v>358</v>
      </c>
      <c r="F44">
        <f>(SUM(F36))/F40*100</f>
        <v>95.470021787384468</v>
      </c>
      <c r="G44" s="173">
        <f>F44*SQRT(((G40/F40)^2)+((G36/F36)^2))</f>
        <v>0.37056712161957639</v>
      </c>
      <c r="K44">
        <f>(SUM(K36))/K40*100</f>
        <v>95.23928371462101</v>
      </c>
      <c r="L44" s="173">
        <f>K44*SQRT(((L40/K40)^2)+((L36/K36)^2))</f>
        <v>0.35186314406338937</v>
      </c>
      <c r="P44">
        <f>(SUM(P36))/P40*100</f>
        <v>99.643189694184912</v>
      </c>
      <c r="Q44" s="173">
        <f>P44*SQRT(((Q40/P40)^2)+((Q36/P36)^2))</f>
        <v>0.41779906022535013</v>
      </c>
      <c r="U44">
        <f>(SUM(U36))/U40*100</f>
        <v>3.4595995708384779E-2</v>
      </c>
      <c r="V44" s="173">
        <f>U44*SQRT(((V40/U40)^2)+((V36/U36)^2))</f>
        <v>3.6064637151849216E-3</v>
      </c>
      <c r="Z44">
        <f>(SUM(Z36))/Z40*100</f>
        <v>97.838612286738396</v>
      </c>
      <c r="AA44" s="173">
        <f>Z44*SQRT(((AA40/Z40)^2)+((AA36/Z36)^2))</f>
        <v>0.32006049284098109</v>
      </c>
      <c r="AE44">
        <f>(SUM(AE36))/AE40*100</f>
        <v>98.68779430684485</v>
      </c>
      <c r="AF44" s="173">
        <f>AE44*SQRT(((AF40/AE40)^2)+((AF36/AE36)^2))</f>
        <v>0.36813578294503302</v>
      </c>
      <c r="AJ44">
        <f>(SUM(AJ36))/AJ40*100</f>
        <v>8.1745951410880105E-2</v>
      </c>
      <c r="AK44" s="173">
        <f>AJ44*SQRT(((AK40/AJ40)^2)+((AK36/AJ36)^2))</f>
        <v>3.7277183712740194E-3</v>
      </c>
      <c r="AO44">
        <f>(SUM(AO36))/AO40*100</f>
        <v>118.03669861205898</v>
      </c>
      <c r="AP44" s="173">
        <f>AO44*SQRT(((AP40/AO40)^2)+((AP36/AO36)^2))</f>
        <v>0.438417322764318</v>
      </c>
    </row>
    <row r="46" spans="1:43" ht="15.75" thickBot="1" x14ac:dyDescent="0.3"/>
    <row r="47" spans="1:43" ht="15.75" thickBot="1" x14ac:dyDescent="0.3">
      <c r="A47" t="s">
        <v>267</v>
      </c>
      <c r="F47" s="186">
        <f>SUM(F19:F33)</f>
        <v>4.2244096221991656</v>
      </c>
      <c r="G47" s="173">
        <f>SQRT(SUM(H19:H33))</f>
        <v>7.3967684967836678E-2</v>
      </c>
      <c r="K47" s="52">
        <f t="shared" ref="K47:AO47" si="26">SUM(K19:K33)</f>
        <v>5.3624292052205209E-2</v>
      </c>
      <c r="L47" s="173">
        <f>SQRT(SUM(M19:M33))</f>
        <v>3.9216756071950567E-3</v>
      </c>
      <c r="P47" s="186">
        <f>SUM(P19:P33)</f>
        <v>2.2557759030126046</v>
      </c>
      <c r="Q47" s="173">
        <f>SQRT(SUM(R19:R33))</f>
        <v>4.1855890062840802E-2</v>
      </c>
      <c r="U47" s="52">
        <f t="shared" si="26"/>
        <v>362.61188514091702</v>
      </c>
      <c r="V47" s="173">
        <f>SQRT(SUM(W19:W33))</f>
        <v>1.3023867510652214</v>
      </c>
      <c r="Z47" s="52">
        <f t="shared" si="26"/>
        <v>5.1406038060115566E-2</v>
      </c>
      <c r="AA47" s="173">
        <f>SQRT(SUM(AB19:AB33))</f>
        <v>2.5585707835737242E-3</v>
      </c>
      <c r="AE47" s="52">
        <f t="shared" si="26"/>
        <v>5.3874259399625646E-2</v>
      </c>
      <c r="AF47" s="173">
        <f>SQRT(SUM(AG19:AG33))</f>
        <v>3.6319422472310785E-3</v>
      </c>
      <c r="AJ47" s="52">
        <f t="shared" si="26"/>
        <v>0.18148997918083259</v>
      </c>
      <c r="AK47" s="173">
        <f>SQRT(SUM(AL19:AL33))</f>
        <v>1.3030959513920363E-2</v>
      </c>
      <c r="AO47" s="52">
        <f t="shared" si="26"/>
        <v>0.32293846742800658</v>
      </c>
      <c r="AP47" s="173">
        <f>SQRT(SUM(AQ19:AQ33))</f>
        <v>7.0733260270575095E-3</v>
      </c>
    </row>
    <row r="49" spans="1:41" x14ac:dyDescent="0.25">
      <c r="A49" t="s">
        <v>268</v>
      </c>
      <c r="F49">
        <f>F40/F47</f>
        <v>99.491834051111269</v>
      </c>
      <c r="K49">
        <f t="shared" ref="K49:AO49" si="27">K40/K47</f>
        <v>755.71706713030517</v>
      </c>
      <c r="P49">
        <f t="shared" si="27"/>
        <v>17.715883418750941</v>
      </c>
      <c r="U49">
        <f t="shared" si="27"/>
        <v>1.1096687927756776</v>
      </c>
      <c r="Z49">
        <f t="shared" si="27"/>
        <v>762.96051182834401</v>
      </c>
      <c r="AE49">
        <f t="shared" si="27"/>
        <v>766.73354847546136</v>
      </c>
      <c r="AJ49">
        <f t="shared" si="27"/>
        <v>2220.0716682568609</v>
      </c>
      <c r="AO49">
        <f t="shared" si="27"/>
        <v>125.51250939808388</v>
      </c>
    </row>
    <row r="51" spans="1:41" x14ac:dyDescent="0.25">
      <c r="A51" t="s">
        <v>280</v>
      </c>
      <c r="B51" s="182">
        <f>SUM(B19:B33)</f>
        <v>12.282500000000001</v>
      </c>
    </row>
    <row r="52" spans="1:41" x14ac:dyDescent="0.25">
      <c r="A52" t="s">
        <v>272</v>
      </c>
      <c r="F52">
        <f>'LOQ data'!C8</f>
        <v>0.29843110832960279</v>
      </c>
      <c r="K52">
        <f>'LOQ data'!F8</f>
        <v>8.7230572774891699E-3</v>
      </c>
      <c r="P52">
        <f>'LOQ data'!I8</f>
        <v>5.305218878434155E-2</v>
      </c>
      <c r="U52">
        <f>'LOQ data'!L8</f>
        <v>7.7644172319022578E-3</v>
      </c>
      <c r="Z52">
        <f>'LOQ data'!O8</f>
        <v>2.4929903728672514E-3</v>
      </c>
      <c r="AE52">
        <f>'LOQ data'!R8</f>
        <v>1.4178076958301328E-3</v>
      </c>
      <c r="AJ52">
        <f>'LOQ data'!U8</f>
        <v>6.15276953631669E-2</v>
      </c>
      <c r="AO52">
        <f>'LOQ data'!X8</f>
        <v>2.0503545557927234E-3</v>
      </c>
    </row>
    <row r="53" spans="1:41" ht="15.75" thickBot="1" x14ac:dyDescent="0.3"/>
    <row r="54" spans="1:41" ht="15.75" thickBot="1" x14ac:dyDescent="0.3">
      <c r="A54" t="s">
        <v>273</v>
      </c>
      <c r="F54" s="52">
        <f>$B$51*F52</f>
        <v>3.6654800880583465</v>
      </c>
      <c r="K54" s="52">
        <f t="shared" ref="K54:AO54" si="28">$B$51*K52</f>
        <v>0.10714095101076074</v>
      </c>
      <c r="P54" s="52">
        <f t="shared" si="28"/>
        <v>0.65161350874367507</v>
      </c>
      <c r="U54" s="52">
        <f t="shared" si="28"/>
        <v>9.5366454650839483E-2</v>
      </c>
      <c r="Z54" s="52">
        <f t="shared" si="28"/>
        <v>3.0620154254742016E-2</v>
      </c>
      <c r="AE54" s="52">
        <f t="shared" si="28"/>
        <v>1.7414223024033608E-2</v>
      </c>
      <c r="AJ54" s="52">
        <f t="shared" si="28"/>
        <v>0.75571391829809753</v>
      </c>
      <c r="AO54" s="52">
        <f t="shared" si="28"/>
        <v>2.5183479831524126E-2</v>
      </c>
    </row>
    <row r="56" spans="1:41" x14ac:dyDescent="0.25">
      <c r="A56" t="s">
        <v>276</v>
      </c>
      <c r="F56" s="176">
        <f>F47-F54</f>
        <v>0.55892953414081914</v>
      </c>
      <c r="K56">
        <f t="shared" ref="K56:AO56" si="29">K47-K54</f>
        <v>-5.3516658958555528E-2</v>
      </c>
      <c r="P56">
        <f t="shared" si="29"/>
        <v>1.6041623942689296</v>
      </c>
      <c r="U56">
        <f t="shared" si="29"/>
        <v>362.51651868626618</v>
      </c>
      <c r="Z56">
        <f t="shared" si="29"/>
        <v>2.0785883805373551E-2</v>
      </c>
      <c r="AE56">
        <f t="shared" si="29"/>
        <v>3.6460036375592038E-2</v>
      </c>
      <c r="AJ56">
        <f t="shared" si="29"/>
        <v>-0.57422393911726499</v>
      </c>
      <c r="AO56">
        <f t="shared" si="29"/>
        <v>0.29775498759648245</v>
      </c>
    </row>
    <row r="58" spans="1:41" x14ac:dyDescent="0.25">
      <c r="A58" t="s">
        <v>274</v>
      </c>
      <c r="F58">
        <f>'LOQ data'!C7</f>
        <v>8.9529332498880843E-2</v>
      </c>
      <c r="K58">
        <v>2.7390463557637208E-3</v>
      </c>
      <c r="P58">
        <v>1.6641168883555234E-2</v>
      </c>
      <c r="U58">
        <v>7.3752354701006355E-3</v>
      </c>
      <c r="Z58">
        <v>7.8281267153283436E-4</v>
      </c>
      <c r="AE58">
        <v>4.452162795622244E-4</v>
      </c>
      <c r="AJ58">
        <v>1.9317240354250007E-2</v>
      </c>
      <c r="AO58">
        <v>6.4387675154897674E-4</v>
      </c>
    </row>
    <row r="59" spans="1:41" ht="15.75" thickBot="1" x14ac:dyDescent="0.3"/>
    <row r="60" spans="1:41" ht="15.75" thickBot="1" x14ac:dyDescent="0.3">
      <c r="A60" t="s">
        <v>275</v>
      </c>
      <c r="F60" s="52">
        <f>$B$51*F58</f>
        <v>1.099644026417504</v>
      </c>
      <c r="K60" s="52">
        <f t="shared" ref="K60:AO60" si="30">$B$51*K58</f>
        <v>3.3642336864667902E-2</v>
      </c>
      <c r="P60" s="52">
        <f t="shared" si="30"/>
        <v>0.20439515681226716</v>
      </c>
      <c r="U60" s="52">
        <f t="shared" si="30"/>
        <v>9.0586329661511061E-2</v>
      </c>
      <c r="Z60" s="52">
        <f t="shared" si="30"/>
        <v>9.6148966381020377E-3</v>
      </c>
      <c r="AE60" s="52">
        <f t="shared" si="30"/>
        <v>5.4683689537230219E-3</v>
      </c>
      <c r="AJ60" s="52">
        <f t="shared" si="30"/>
        <v>0.23726400465107572</v>
      </c>
      <c r="AO60" s="52">
        <f t="shared" si="30"/>
        <v>7.9084162009003065E-3</v>
      </c>
    </row>
    <row r="62" spans="1:41" x14ac:dyDescent="0.25">
      <c r="A62" t="s">
        <v>277</v>
      </c>
      <c r="F62" s="176">
        <f>F47-F60</f>
        <v>3.1247655957816614</v>
      </c>
      <c r="K62">
        <f t="shared" ref="K62:AO62" si="31">K47-K60</f>
        <v>1.9981955187537308E-2</v>
      </c>
      <c r="P62">
        <f t="shared" si="31"/>
        <v>2.0513807462003375</v>
      </c>
      <c r="U62">
        <f t="shared" si="31"/>
        <v>362.52129881125552</v>
      </c>
      <c r="Z62" s="184">
        <f t="shared" si="31"/>
        <v>4.1791141422013525E-2</v>
      </c>
      <c r="AA62" s="185"/>
      <c r="AB62" s="185"/>
      <c r="AC62" s="184"/>
      <c r="AD62" s="185"/>
      <c r="AE62" s="184">
        <f t="shared" si="31"/>
        <v>4.8405890445902627E-2</v>
      </c>
      <c r="AF62" s="185"/>
      <c r="AG62" s="185"/>
      <c r="AH62" s="184"/>
      <c r="AI62" s="185"/>
      <c r="AJ62" s="184">
        <f>AJ47-AJ60</f>
        <v>-5.5774025470243127E-2</v>
      </c>
      <c r="AO62">
        <f t="shared" si="31"/>
        <v>0.31503005122710626</v>
      </c>
    </row>
    <row r="64" spans="1:41" x14ac:dyDescent="0.25">
      <c r="A64" t="s">
        <v>278</v>
      </c>
      <c r="F64" t="s">
        <v>281</v>
      </c>
      <c r="K64" t="s">
        <v>281</v>
      </c>
      <c r="P64" t="s">
        <v>282</v>
      </c>
      <c r="U64" t="s">
        <v>282</v>
      </c>
      <c r="Z64" t="s">
        <v>282</v>
      </c>
      <c r="AE64" t="s">
        <v>282</v>
      </c>
      <c r="AJ64" t="s">
        <v>281</v>
      </c>
      <c r="AO64" t="s">
        <v>282</v>
      </c>
    </row>
    <row r="66" spans="1:41" x14ac:dyDescent="0.25">
      <c r="A66" t="s">
        <v>268</v>
      </c>
      <c r="F66">
        <f>F40/F54</f>
        <v>114.66281387396445</v>
      </c>
      <c r="K66">
        <f>K40/K54</f>
        <v>378.238127759024</v>
      </c>
      <c r="P66">
        <f>P40/P47</f>
        <v>17.715883418750941</v>
      </c>
      <c r="U66">
        <f>U40/U47</f>
        <v>1.1096687927756776</v>
      </c>
      <c r="Z66">
        <f>Z40/Z47</f>
        <v>762.96051182834401</v>
      </c>
      <c r="AE66">
        <f>AE40/AE47</f>
        <v>766.73354847546136</v>
      </c>
      <c r="AJ66">
        <f>AJ40/AJ54</f>
        <v>533.16572726262609</v>
      </c>
      <c r="AO66">
        <f>AO40/AO47</f>
        <v>125.51250939808388</v>
      </c>
    </row>
  </sheetData>
  <mergeCells count="9">
    <mergeCell ref="AC1:AG1"/>
    <mergeCell ref="AH1:AL1"/>
    <mergeCell ref="AM1:AQ1"/>
    <mergeCell ref="A1:C1"/>
    <mergeCell ref="D1:H1"/>
    <mergeCell ref="I1:M1"/>
    <mergeCell ref="N1:R1"/>
    <mergeCell ref="S1:W1"/>
    <mergeCell ref="X1:AB1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35"/>
  <sheetViews>
    <sheetView zoomScale="70" zoomScaleNormal="70"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M2" sqref="M2"/>
    </sheetView>
  </sheetViews>
  <sheetFormatPr defaultRowHeight="15" x14ac:dyDescent="0.25"/>
  <cols>
    <col min="1" max="1" width="13.85546875" bestFit="1" customWidth="1"/>
    <col min="2" max="2" width="14.42578125" bestFit="1" customWidth="1"/>
    <col min="3" max="3" width="16" style="173" bestFit="1" customWidth="1"/>
    <col min="4" max="4" width="12" bestFit="1" customWidth="1"/>
    <col min="5" max="5" width="13.7109375" style="173" bestFit="1" customWidth="1"/>
    <col min="6" max="6" width="14.5703125" bestFit="1" customWidth="1"/>
    <col min="7" max="7" width="16.140625" style="173" bestFit="1" customWidth="1"/>
    <col min="8" max="8" width="12.140625" bestFit="1" customWidth="1"/>
    <col min="9" max="9" width="13.85546875" style="173" bestFit="1" customWidth="1"/>
    <col min="10" max="10" width="14.28515625" bestFit="1" customWidth="1"/>
    <col min="11" max="11" width="15.85546875" style="173" bestFit="1" customWidth="1"/>
    <col min="12" max="12" width="12" bestFit="1" customWidth="1"/>
    <col min="13" max="13" width="13.5703125" style="173" bestFit="1" customWidth="1"/>
    <col min="14" max="14" width="14" bestFit="1" customWidth="1"/>
    <col min="15" max="15" width="15.5703125" style="173" bestFit="1" customWidth="1"/>
    <col min="16" max="16" width="12" bestFit="1" customWidth="1"/>
    <col min="17" max="17" width="13.28515625" style="173" bestFit="1" customWidth="1"/>
    <col min="18" max="18" width="14.28515625" bestFit="1" customWidth="1"/>
    <col min="19" max="19" width="15.85546875" style="173" bestFit="1" customWidth="1"/>
    <col min="20" max="20" width="12" bestFit="1" customWidth="1"/>
    <col min="21" max="21" width="13.5703125" style="173" bestFit="1" customWidth="1"/>
    <col min="22" max="22" width="14.42578125" bestFit="1" customWidth="1"/>
    <col min="23" max="23" width="16" style="173" bestFit="1" customWidth="1"/>
    <col min="24" max="24" width="12.7109375" bestFit="1" customWidth="1"/>
    <col min="25" max="25" width="13.7109375" style="173" bestFit="1" customWidth="1"/>
    <col min="26" max="26" width="14.5703125" bestFit="1" customWidth="1"/>
    <col min="27" max="27" width="16.140625" style="173" bestFit="1" customWidth="1"/>
    <col min="28" max="28" width="12.140625" bestFit="1" customWidth="1"/>
    <col min="29" max="29" width="13.85546875" style="173" bestFit="1" customWidth="1"/>
    <col min="30" max="30" width="13.5703125" bestFit="1" customWidth="1"/>
    <col min="31" max="31" width="15.140625" style="173" bestFit="1" customWidth="1"/>
    <col min="32" max="32" width="12" bestFit="1" customWidth="1"/>
    <col min="33" max="33" width="12.7109375" style="173" bestFit="1" customWidth="1"/>
  </cols>
  <sheetData>
    <row r="1" spans="1:33" ht="15.75" thickBot="1" x14ac:dyDescent="0.3">
      <c r="A1" s="190" t="s">
        <v>142</v>
      </c>
      <c r="B1" s="203" t="s">
        <v>248</v>
      </c>
      <c r="C1" s="188" t="s">
        <v>335</v>
      </c>
      <c r="D1" s="187" t="s">
        <v>249</v>
      </c>
      <c r="E1" s="189" t="s">
        <v>360</v>
      </c>
      <c r="F1" s="203" t="s">
        <v>250</v>
      </c>
      <c r="G1" s="188" t="s">
        <v>337</v>
      </c>
      <c r="H1" s="187" t="s">
        <v>251</v>
      </c>
      <c r="I1" s="189" t="s">
        <v>361</v>
      </c>
      <c r="J1" s="203" t="s">
        <v>252</v>
      </c>
      <c r="K1" s="188" t="s">
        <v>339</v>
      </c>
      <c r="L1" s="187" t="s">
        <v>253</v>
      </c>
      <c r="M1" s="189" t="s">
        <v>362</v>
      </c>
      <c r="N1" s="203" t="s">
        <v>254</v>
      </c>
      <c r="O1" s="188" t="s">
        <v>341</v>
      </c>
      <c r="P1" s="187" t="s">
        <v>255</v>
      </c>
      <c r="Q1" s="189" t="s">
        <v>363</v>
      </c>
      <c r="R1" s="203" t="s">
        <v>256</v>
      </c>
      <c r="S1" s="188" t="s">
        <v>343</v>
      </c>
      <c r="T1" s="187" t="s">
        <v>257</v>
      </c>
      <c r="U1" s="189" t="s">
        <v>364</v>
      </c>
      <c r="V1" s="247" t="s">
        <v>258</v>
      </c>
      <c r="W1" s="188" t="s">
        <v>345</v>
      </c>
      <c r="X1" s="187" t="s">
        <v>259</v>
      </c>
      <c r="Y1" s="189" t="s">
        <v>365</v>
      </c>
      <c r="Z1" s="203" t="s">
        <v>260</v>
      </c>
      <c r="AA1" s="188" t="s">
        <v>347</v>
      </c>
      <c r="AB1" s="187" t="s">
        <v>261</v>
      </c>
      <c r="AC1" s="189" t="s">
        <v>366</v>
      </c>
      <c r="AD1" s="203" t="s">
        <v>262</v>
      </c>
      <c r="AE1" s="188" t="s">
        <v>349</v>
      </c>
      <c r="AF1" s="187" t="s">
        <v>263</v>
      </c>
      <c r="AG1" s="189" t="s">
        <v>367</v>
      </c>
    </row>
    <row r="2" spans="1:33" x14ac:dyDescent="0.25">
      <c r="A2" s="191" t="s">
        <v>176</v>
      </c>
      <c r="B2" s="248">
        <f>'Calculated Data'!F3</f>
        <v>0.28831994234552255</v>
      </c>
      <c r="C2" s="246">
        <f>'Calculated Data'!G3</f>
        <v>2.3052156466150133E-2</v>
      </c>
      <c r="D2" s="51">
        <f>(B2/$B$35)*100</f>
        <v>6.8599542994909862E-2</v>
      </c>
      <c r="E2" s="204">
        <f>D2*SQRT(((C2/B2)^2)+((C$35/B$35)^2))</f>
        <v>5.4905778834580705E-3</v>
      </c>
      <c r="F2" s="252">
        <f>'Calculated Data'!K3</f>
        <v>1.1525528494689428E-4</v>
      </c>
      <c r="G2" s="246">
        <f>'Calculated Data'!L3</f>
        <v>7.0675330738825121E-4</v>
      </c>
      <c r="H2" s="51">
        <f>(F2/$F$35)*100</f>
        <v>2.8440684632939108E-4</v>
      </c>
      <c r="I2" s="204">
        <f>H2*SQRT(((G2/F2)^2)+((G$35/F$35)^2))</f>
        <v>1.7440025583276406E-3</v>
      </c>
      <c r="J2" s="248">
        <f>'Calculated Data'!P3</f>
        <v>7.8466879510200038E-2</v>
      </c>
      <c r="K2" s="246">
        <f>'Calculated Data'!Q3</f>
        <v>6.7744848525175157E-3</v>
      </c>
      <c r="L2" s="51">
        <f>(J2/$J$35)*100</f>
        <v>0.19634851230987174</v>
      </c>
      <c r="M2" s="204">
        <f>L2*SQRT(((K2/J2)^2)+((K$35/J$35)^2))</f>
        <v>1.6972664769589429E-2</v>
      </c>
      <c r="N2" s="248">
        <f>'Calculated Data'!U3</f>
        <v>4.5164942866189198E-3</v>
      </c>
      <c r="O2" s="143">
        <f>'Calculated Data'!V3</f>
        <v>1.1436489347948547E-3</v>
      </c>
      <c r="P2" s="51">
        <f>(N2/$N$35)*100</f>
        <v>1.1224475543321055E-3</v>
      </c>
      <c r="Q2" s="204">
        <f>P2*SQRT(((O2/N2)^2)+((O$35/N$35)^2))</f>
        <v>2.8424498031776751E-4</v>
      </c>
      <c r="R2" s="248">
        <f>'Calculated Data'!Z3</f>
        <v>3.4731981760848456E-4</v>
      </c>
      <c r="S2" s="143">
        <f>'Calculated Data'!AA3</f>
        <v>3.7515686479673842E-4</v>
      </c>
      <c r="T2" s="51">
        <f>(R2/$R$35)*100</f>
        <v>8.855505760112202E-4</v>
      </c>
      <c r="U2" s="204">
        <f>T2*SQRT(((S2/R2)^2)+((S$35/R$35)^2))</f>
        <v>9.5652993068229221E-4</v>
      </c>
      <c r="V2" s="245">
        <f>'Calculated Data'!AE3</f>
        <v>-1.4375757973254439E-4</v>
      </c>
      <c r="W2" s="143">
        <f>'Calculated Data'!AF3</f>
        <v>0</v>
      </c>
      <c r="X2" s="51">
        <f>(V2/$V$35)*100</f>
        <v>-3.4802061744772348E-4</v>
      </c>
      <c r="Y2" s="143">
        <f>X2*SQRT(((W2/V2)^2)+((W$35/V$35)^2))</f>
        <v>-1.2706326837450646E-6</v>
      </c>
      <c r="Z2" s="251">
        <f>'Calculated Data'!AJ3</f>
        <v>2.4536685389715093E-2</v>
      </c>
      <c r="AA2" s="143">
        <f>'Calculated Data'!AK3</f>
        <v>3.4382272983673082E-3</v>
      </c>
      <c r="AB2" s="51">
        <f>(Z2/$Z$35)*100</f>
        <v>6.0897049181177117E-3</v>
      </c>
      <c r="AC2" s="143">
        <f>AB2*SQRT(((AA2/Z2)^2)+((AA$35/Z$35)^2))</f>
        <v>8.5332598501161865E-4</v>
      </c>
      <c r="AD2" s="251">
        <f>'Calculated Data'!AO3</f>
        <v>-1.5011380766318926E-4</v>
      </c>
      <c r="AE2" s="143">
        <f>'Calculated Data'!AP3</f>
        <v>-2.2476758358575816E-8</v>
      </c>
      <c r="AF2" s="51">
        <f>(AD2/$AD$35)*100</f>
        <v>-3.7035127876224787E-4</v>
      </c>
      <c r="AG2" s="204">
        <f>AF2*SQRT(((AE2/AD2)^2)+((AE$35/AD$35)^2))</f>
        <v>-1.6257477356626582E-6</v>
      </c>
    </row>
    <row r="3" spans="1:33" x14ac:dyDescent="0.25">
      <c r="A3" s="192" t="s">
        <v>36</v>
      </c>
      <c r="B3" s="248">
        <f>'Calculated Data'!F4</f>
        <v>0.29286375192167929</v>
      </c>
      <c r="C3" s="246">
        <f>'Calculated Data'!G4</f>
        <v>1.6444151337537082E-2</v>
      </c>
      <c r="D3" s="49">
        <f t="shared" ref="D3:D32" si="0">(B3/$B$35)*100</f>
        <v>6.9680644974344577E-2</v>
      </c>
      <c r="E3" s="205">
        <f t="shared" ref="E3:E32" si="1">D3*SQRT(((C3/B3)^2)+((C$35/B$35)^2))</f>
        <v>3.9209346309493761E-3</v>
      </c>
      <c r="F3" s="252">
        <f>'Calculated Data'!K4</f>
        <v>6.3723732905683888E-4</v>
      </c>
      <c r="G3" s="246">
        <f>'Calculated Data'!L4</f>
        <v>7.3345611948033465E-4</v>
      </c>
      <c r="H3" s="49">
        <f t="shared" ref="H3:H31" si="2">(F3/$F$35)*100</f>
        <v>1.5724628957702611E-3</v>
      </c>
      <c r="I3" s="205">
        <f t="shared" ref="I3:I32" si="3">H3*SQRT(((G3/F3)^2)+((G$35/F$35)^2))</f>
        <v>1.8099031198143198E-3</v>
      </c>
      <c r="J3" s="248">
        <f>'Calculated Data'!P4</f>
        <v>9.3221590723121861E-2</v>
      </c>
      <c r="K3" s="246">
        <f>'Calculated Data'!Q4</f>
        <v>5.2681889851314131E-3</v>
      </c>
      <c r="L3" s="49">
        <f t="shared" ref="L3:L32" si="4">(J3/$J$35)*100</f>
        <v>0.23326938407516717</v>
      </c>
      <c r="M3" s="205">
        <f t="shared" ref="M3:M32" si="5">L3*SQRT(((K3/J3)^2)+((K$35/J$35)^2))</f>
        <v>1.3220364615251541E-2</v>
      </c>
      <c r="N3" s="248">
        <f>'Calculated Data'!U4</f>
        <v>9.9981236217227881E-4</v>
      </c>
      <c r="O3" s="143">
        <f>'Calculated Data'!V4</f>
        <v>1.0787588794090503E-3</v>
      </c>
      <c r="P3" s="49">
        <f t="shared" ref="P3:P32" si="6">(N3/$N$35)*100</f>
        <v>2.4847522646849051E-4</v>
      </c>
      <c r="Q3" s="205">
        <f t="shared" ref="Q3:Q32" si="7">P3*SQRT(((O3/N3)^2)+((O$35/N$35)^2))</f>
        <v>2.6809636810968548E-4</v>
      </c>
      <c r="R3" s="248">
        <f>'Calculated Data'!Z4</f>
        <v>3.8428766944910637E-4</v>
      </c>
      <c r="S3" s="143">
        <f>'Calculated Data'!AA4</f>
        <v>3.3207330368037447E-4</v>
      </c>
      <c r="T3" s="49">
        <f t="shared" ref="T3:T32" si="8">(R3/$R$35)*100</f>
        <v>9.7980636226831968E-4</v>
      </c>
      <c r="U3" s="205">
        <f t="shared" ref="U3:U32" si="9">T3*SQRT(((S3/R3)^2)+((S$35/R$35)^2))</f>
        <v>8.4668267969921561E-4</v>
      </c>
      <c r="V3" s="245">
        <f>'Calculated Data'!AE4</f>
        <v>-1.5405010734156609E-4</v>
      </c>
      <c r="W3" s="143">
        <f>'Calculated Data'!AF4</f>
        <v>-4.6862236734048244E-4</v>
      </c>
      <c r="X3" s="49">
        <f t="shared" ref="X3:X32" si="10">(V3/$V$35)*100</f>
        <v>-3.7293764665935649E-4</v>
      </c>
      <c r="Y3" s="144">
        <f t="shared" ref="Y3:Y32" si="11">X3*SQRT(((W3/V3)^2)+((W$35/V$35)^2))</f>
        <v>-1.1344818367099519E-3</v>
      </c>
      <c r="Z3" s="251">
        <f>'Calculated Data'!AJ4</f>
        <v>2.4884917272522573E-2</v>
      </c>
      <c r="AA3" s="143">
        <f>'Calculated Data'!AK4</f>
        <v>5.0555697471600424E-3</v>
      </c>
      <c r="AB3" s="49">
        <f t="shared" ref="AB3:AB32" si="12">(Z3/$Z$35)*100</f>
        <v>6.1761318081273537E-3</v>
      </c>
      <c r="AC3" s="144">
        <f t="shared" ref="AC3:AC32" si="13">AB3*SQRT(((AA3/Z3)^2)+((AA$35/Z$35)^2))</f>
        <v>1.2547305612755106E-3</v>
      </c>
      <c r="AD3" s="251">
        <f>'Calculated Data'!AO4</f>
        <v>-1.7547076068418459E-4</v>
      </c>
      <c r="AE3" s="143">
        <f>'Calculated Data'!AP4</f>
        <v>-1.6254828891123003E-4</v>
      </c>
      <c r="AF3" s="49">
        <f t="shared" ref="AF3:AF32" si="14">(AD3/$AD$35)*100</f>
        <v>-4.329103472651962E-4</v>
      </c>
      <c r="AG3" s="205">
        <f t="shared" ref="AG3:AG32" si="15">AF3*SQRT(((AE3/AD3)^2)+((AE$35/AD$35)^2))</f>
        <v>-4.0103334074970994E-4</v>
      </c>
    </row>
    <row r="4" spans="1:33" x14ac:dyDescent="0.25">
      <c r="A4" s="192" t="s">
        <v>112</v>
      </c>
      <c r="B4" s="248">
        <f>'Calculated Data'!F5</f>
        <v>3.9524954495190485</v>
      </c>
      <c r="C4" s="246">
        <f>'Calculated Data'!G5</f>
        <v>6.4320845103510521E-2</v>
      </c>
      <c r="D4" s="49">
        <f t="shared" si="0"/>
        <v>0.94041147247988199</v>
      </c>
      <c r="E4" s="205">
        <f t="shared" si="1"/>
        <v>1.5690533507487607E-2</v>
      </c>
      <c r="F4" s="252">
        <f>'Calculated Data'!K5</f>
        <v>0.22114326310708202</v>
      </c>
      <c r="G4" s="246">
        <f>'Calculated Data'!L5</f>
        <v>5.9792461458449435E-3</v>
      </c>
      <c r="H4" s="49">
        <f t="shared" si="2"/>
        <v>0.5456986903139035</v>
      </c>
      <c r="I4" s="205">
        <f t="shared" si="3"/>
        <v>1.4876818212572513E-2</v>
      </c>
      <c r="J4" s="248">
        <f>'Calculated Data'!P5</f>
        <v>0.29578951866523301</v>
      </c>
      <c r="K4" s="246">
        <f>'Calculated Data'!Q5</f>
        <v>1.4649707730515972E-2</v>
      </c>
      <c r="L4" s="49">
        <f t="shared" si="4"/>
        <v>0.74015727794071273</v>
      </c>
      <c r="M4" s="205">
        <f t="shared" si="5"/>
        <v>3.679462193773337E-2</v>
      </c>
      <c r="N4" s="248">
        <f>'Calculated Data'!U5</f>
        <v>-6.6799822747371461E-4</v>
      </c>
      <c r="O4" s="143">
        <f>'Calculated Data'!V5</f>
        <v>-9.4240359154270303E-4</v>
      </c>
      <c r="P4" s="49">
        <f t="shared" si="6"/>
        <v>-1.6601216101334932E-4</v>
      </c>
      <c r="Q4" s="205">
        <f t="shared" si="7"/>
        <v>-2.3420850856170514E-4</v>
      </c>
      <c r="R4" s="248">
        <f>'Calculated Data'!Z5</f>
        <v>0.13082647810722287</v>
      </c>
      <c r="S4" s="143">
        <f>'Calculated Data'!AA5</f>
        <v>3.417812656082275E-3</v>
      </c>
      <c r="T4" s="49">
        <f t="shared" si="8"/>
        <v>0.3335642171042657</v>
      </c>
      <c r="U4" s="205">
        <f t="shared" si="9"/>
        <v>8.7778822201805048E-3</v>
      </c>
      <c r="V4" s="245">
        <f>'Calculated Data'!AE5</f>
        <v>0.2616093079192956</v>
      </c>
      <c r="W4" s="143">
        <f>'Calculated Data'!AF5</f>
        <v>5.5254348770490021E-3</v>
      </c>
      <c r="X4" s="49">
        <f t="shared" si="10"/>
        <v>0.63332613863930853</v>
      </c>
      <c r="Y4" s="144">
        <f t="shared" si="11"/>
        <v>1.3574827845443374E-2</v>
      </c>
      <c r="Z4" s="251">
        <f>'Calculated Data'!AJ5</f>
        <v>1.1033936135856412E-2</v>
      </c>
      <c r="AA4" s="143">
        <f>'Calculated Data'!AK5</f>
        <v>4.2421351862348732E-3</v>
      </c>
      <c r="AB4" s="49">
        <f t="shared" si="12"/>
        <v>2.7384878636006246E-3</v>
      </c>
      <c r="AC4" s="144">
        <f t="shared" si="13"/>
        <v>1.0528460282688266E-3</v>
      </c>
      <c r="AD4" s="251">
        <f>'Calculated Data'!AO5</f>
        <v>1.9244054413302533E-3</v>
      </c>
      <c r="AE4" s="143">
        <f>'Calculated Data'!AP5</f>
        <v>5.8957612904100897E-4</v>
      </c>
      <c r="AF4" s="49">
        <f t="shared" si="14"/>
        <v>4.7477712220370004E-3</v>
      </c>
      <c r="AG4" s="205">
        <f t="shared" si="15"/>
        <v>1.4547140153519465E-3</v>
      </c>
    </row>
    <row r="5" spans="1:33" x14ac:dyDescent="0.25">
      <c r="A5" s="192" t="s">
        <v>122</v>
      </c>
      <c r="B5" s="248">
        <f>'Calculated Data'!F6</f>
        <v>39.831878770103899</v>
      </c>
      <c r="C5" s="246">
        <f>'Calculated Data'!G6</f>
        <v>0.22698634831958103</v>
      </c>
      <c r="D5" s="49">
        <f t="shared" si="0"/>
        <v>9.4771407694831389</v>
      </c>
      <c r="E5" s="205">
        <f t="shared" si="1"/>
        <v>6.4297416147253969E-2</v>
      </c>
      <c r="F5" s="252">
        <f>'Calculated Data'!K6</f>
        <v>3.8812991507725201</v>
      </c>
      <c r="G5" s="246">
        <f>'Calculated Data'!L6</f>
        <v>2.815450180060516E-2</v>
      </c>
      <c r="H5" s="49">
        <f t="shared" si="2"/>
        <v>9.5775916188206125</v>
      </c>
      <c r="I5" s="205">
        <f t="shared" si="3"/>
        <v>7.7089991418572007E-2</v>
      </c>
      <c r="J5" s="248">
        <f>'Calculated Data'!P6</f>
        <v>3.9876469834684625</v>
      </c>
      <c r="K5" s="246">
        <f>'Calculated Data'!Q6</f>
        <v>4.187963350889249E-2</v>
      </c>
      <c r="L5" s="49">
        <f t="shared" si="4"/>
        <v>9.9783317204451958</v>
      </c>
      <c r="M5" s="205">
        <f t="shared" si="5"/>
        <v>0.11315672200281987</v>
      </c>
      <c r="N5" s="248">
        <f>'Calculated Data'!U6</f>
        <v>6.931015936407818E-3</v>
      </c>
      <c r="O5" s="143">
        <f>'Calculated Data'!V6</f>
        <v>1.439155974695346E-3</v>
      </c>
      <c r="P5" s="49">
        <f t="shared" si="6"/>
        <v>1.7225089622955648E-3</v>
      </c>
      <c r="Q5" s="205">
        <f t="shared" si="7"/>
        <v>3.577051743476793E-4</v>
      </c>
      <c r="R5" s="248">
        <f>'Calculated Data'!Z6</f>
        <v>3.6640360049905407</v>
      </c>
      <c r="S5" s="143">
        <f>'Calculated Data'!AA6</f>
        <v>3.7476232152769046E-2</v>
      </c>
      <c r="T5" s="49">
        <f t="shared" si="8"/>
        <v>9.342079058681275</v>
      </c>
      <c r="U5" s="205">
        <f t="shared" si="9"/>
        <v>0.10001344657922066</v>
      </c>
      <c r="V5" s="245">
        <f>'Calculated Data'!AE6</f>
        <v>4.1855388294670242</v>
      </c>
      <c r="W5" s="143">
        <f>'Calculated Data'!AF6</f>
        <v>4.4358424946139577E-2</v>
      </c>
      <c r="X5" s="49">
        <f t="shared" si="10"/>
        <v>10.132709596896285</v>
      </c>
      <c r="Y5" s="144">
        <f t="shared" si="11"/>
        <v>0.11358041151701316</v>
      </c>
      <c r="Z5" s="251">
        <f>'Calculated Data'!AJ6</f>
        <v>2.3078932218188662E-2</v>
      </c>
      <c r="AA5" s="143">
        <f>'Calculated Data'!AK6</f>
        <v>3.4393103360786845E-3</v>
      </c>
      <c r="AB5" s="49">
        <f t="shared" si="12"/>
        <v>5.7279084277992911E-3</v>
      </c>
      <c r="AC5" s="144">
        <f t="shared" si="13"/>
        <v>8.5359477445570199E-4</v>
      </c>
      <c r="AD5" s="251">
        <f>'Calculated Data'!AO6</f>
        <v>0.18164262055097263</v>
      </c>
      <c r="AE5" s="143">
        <f>'Calculated Data'!AP6</f>
        <v>4.272724684380432E-3</v>
      </c>
      <c r="AF5" s="49">
        <f t="shared" si="14"/>
        <v>0.44813716903188466</v>
      </c>
      <c r="AG5" s="205">
        <f t="shared" si="15"/>
        <v>1.0723172507925509E-2</v>
      </c>
    </row>
    <row r="6" spans="1:33" x14ac:dyDescent="0.25">
      <c r="A6" s="192" t="s">
        <v>72</v>
      </c>
      <c r="B6" s="248">
        <f>'Calculated Data'!F7</f>
        <v>68.961191262435534</v>
      </c>
      <c r="C6" s="246">
        <f>'Calculated Data'!G7</f>
        <v>0.51551308151266795</v>
      </c>
      <c r="D6" s="49">
        <f t="shared" si="0"/>
        <v>16.407835568024538</v>
      </c>
      <c r="E6" s="205">
        <f t="shared" si="1"/>
        <v>0.13672430414982933</v>
      </c>
      <c r="F6" s="252">
        <f>'Calculated Data'!K7</f>
        <v>6.5668743712562652</v>
      </c>
      <c r="G6" s="246">
        <f>'Calculated Data'!L7</f>
        <v>6.1750631957745064E-2</v>
      </c>
      <c r="H6" s="49">
        <f t="shared" si="2"/>
        <v>16.204584727119915</v>
      </c>
      <c r="I6" s="205">
        <f t="shared" si="3"/>
        <v>0.16252357998002254</v>
      </c>
      <c r="J6" s="248">
        <f>'Calculated Data'!P7</f>
        <v>6.7104588106775918</v>
      </c>
      <c r="K6" s="246">
        <f>'Calculated Data'!Q7</f>
        <v>6.0758533900860799E-2</v>
      </c>
      <c r="L6" s="49">
        <f t="shared" si="4"/>
        <v>16.791652893778462</v>
      </c>
      <c r="M6" s="205">
        <f t="shared" si="5"/>
        <v>0.168153437982245</v>
      </c>
      <c r="N6" s="248">
        <f>'Calculated Data'!U7</f>
        <v>3.8369685353123162E-3</v>
      </c>
      <c r="O6" s="143">
        <f>'Calculated Data'!V7</f>
        <v>1.2169545304391018E-3</v>
      </c>
      <c r="P6" s="49">
        <f t="shared" si="6"/>
        <v>9.535705516710946E-4</v>
      </c>
      <c r="Q6" s="205">
        <f t="shared" si="7"/>
        <v>3.0245555198642253E-4</v>
      </c>
      <c r="R6" s="248">
        <f>'Calculated Data'!Z7</f>
        <v>6.5814236597423657</v>
      </c>
      <c r="S6" s="143">
        <f>'Calculated Data'!AA7</f>
        <v>5.3271283704170655E-2</v>
      </c>
      <c r="T6" s="49">
        <f t="shared" si="8"/>
        <v>16.780451956324967</v>
      </c>
      <c r="U6" s="205">
        <f t="shared" si="9"/>
        <v>0.14581929724672474</v>
      </c>
      <c r="V6" s="245">
        <f>'Calculated Data'!AE7</f>
        <v>6.9890316700722455</v>
      </c>
      <c r="W6" s="143">
        <f>'Calculated Data'!AF7</f>
        <v>5.6225636485010069E-2</v>
      </c>
      <c r="X6" s="49">
        <f t="shared" si="10"/>
        <v>16.919644318619518</v>
      </c>
      <c r="Y6" s="144">
        <f t="shared" si="11"/>
        <v>0.14947760048047745</v>
      </c>
      <c r="Z6" s="251">
        <f>'Calculated Data'!AJ7</f>
        <v>2.1438520381073516E-2</v>
      </c>
      <c r="AA6" s="143">
        <f>'Calculated Data'!AK7</f>
        <v>5.0897535324821094E-3</v>
      </c>
      <c r="AB6" s="49">
        <f t="shared" si="12"/>
        <v>5.320778292919463E-3</v>
      </c>
      <c r="AC6" s="144">
        <f t="shared" si="13"/>
        <v>1.2632145467477407E-3</v>
      </c>
      <c r="AD6" s="251">
        <f>'Calculated Data'!AO7</f>
        <v>1.4104618000446454</v>
      </c>
      <c r="AE6" s="143">
        <f>'Calculated Data'!AP7</f>
        <v>2.2155410274239371E-2</v>
      </c>
      <c r="AF6" s="49">
        <f t="shared" si="14"/>
        <v>3.4798020210364067</v>
      </c>
      <c r="AG6" s="205">
        <f t="shared" si="15"/>
        <v>5.675235480840931E-2</v>
      </c>
    </row>
    <row r="7" spans="1:33" x14ac:dyDescent="0.25">
      <c r="A7" s="192" t="s">
        <v>22</v>
      </c>
      <c r="B7" s="248">
        <f>'Calculated Data'!F8</f>
        <v>119.93045230093698</v>
      </c>
      <c r="C7" s="246">
        <f>'Calculated Data'!G8</f>
        <v>1.0657438505643573</v>
      </c>
      <c r="D7" s="49">
        <f t="shared" si="0"/>
        <v>28.534877442357658</v>
      </c>
      <c r="E7" s="205">
        <f t="shared" si="1"/>
        <v>0.27447248922990719</v>
      </c>
      <c r="F7" s="252">
        <f>'Calculated Data'!K8</f>
        <v>11.895208973604788</v>
      </c>
      <c r="G7" s="246">
        <f>'Calculated Data'!L8</f>
        <v>9.6514466931911638E-2</v>
      </c>
      <c r="H7" s="49">
        <f t="shared" si="2"/>
        <v>29.352917501100436</v>
      </c>
      <c r="I7" s="205">
        <f t="shared" si="3"/>
        <v>0.25923797356406708</v>
      </c>
      <c r="J7" s="248">
        <f>'Calculated Data'!P8</f>
        <v>11.74508382410953</v>
      </c>
      <c r="K7" s="246">
        <f>'Calculated Data'!Q8</f>
        <v>0.10430879751056801</v>
      </c>
      <c r="L7" s="49">
        <f t="shared" si="4"/>
        <v>29.389848942812463</v>
      </c>
      <c r="M7" s="205">
        <f t="shared" si="5"/>
        <v>0.28971770897330107</v>
      </c>
      <c r="N7" s="248">
        <f>'Calculated Data'!U8</f>
        <v>1.9869350387584288E-2</v>
      </c>
      <c r="O7" s="143">
        <f>'Calculated Data'!V8</f>
        <v>1.3653438098612183E-2</v>
      </c>
      <c r="P7" s="49">
        <f t="shared" si="6"/>
        <v>4.9379678869044515E-3</v>
      </c>
      <c r="Q7" s="205">
        <f t="shared" si="7"/>
        <v>3.3932154582873922E-3</v>
      </c>
      <c r="R7" s="248">
        <f>'Calculated Data'!Z8</f>
        <v>11.856460314511294</v>
      </c>
      <c r="S7" s="143">
        <f>'Calculated Data'!AA8</f>
        <v>7.1420740944568822E-2</v>
      </c>
      <c r="T7" s="49">
        <f t="shared" si="8"/>
        <v>30.230049449136757</v>
      </c>
      <c r="U7" s="205">
        <f t="shared" si="9"/>
        <v>0.20566042670800583</v>
      </c>
      <c r="V7" s="245">
        <f>'Calculated Data'!AE8</f>
        <v>12.37126082063134</v>
      </c>
      <c r="W7" s="143">
        <f>'Calculated Data'!AF8</f>
        <v>7.9340177992343497E-2</v>
      </c>
      <c r="X7" s="49">
        <f t="shared" si="10"/>
        <v>29.949403971693773</v>
      </c>
      <c r="Y7" s="144">
        <f t="shared" si="11"/>
        <v>0.22101761325700719</v>
      </c>
      <c r="Z7" s="251">
        <f>'Calculated Data'!AJ8</f>
        <v>1.1135338176583773E-2</v>
      </c>
      <c r="AA7" s="143">
        <f>'Calculated Data'!AK8</f>
        <v>2.354168322336266E-3</v>
      </c>
      <c r="AB7" s="49">
        <f t="shared" si="12"/>
        <v>2.7636546086730221E-3</v>
      </c>
      <c r="AC7" s="144">
        <f t="shared" si="13"/>
        <v>5.8427577508212087E-4</v>
      </c>
      <c r="AD7" s="251">
        <f>'Calculated Data'!AO8</f>
        <v>7.9088186141211407</v>
      </c>
      <c r="AE7" s="143">
        <f>'Calculated Data'!AP8</f>
        <v>9.8537922911187431E-2</v>
      </c>
      <c r="AF7" s="49">
        <f t="shared" si="14"/>
        <v>19.512136377290027</v>
      </c>
      <c r="AG7" s="205">
        <f t="shared" si="15"/>
        <v>0.25773772429558073</v>
      </c>
    </row>
    <row r="8" spans="1:33" x14ac:dyDescent="0.25">
      <c r="A8" s="192" t="s">
        <v>68</v>
      </c>
      <c r="B8" s="248">
        <f>'Calculated Data'!F9</f>
        <v>80.409802709124136</v>
      </c>
      <c r="C8" s="246">
        <f>'Calculated Data'!G9</f>
        <v>0.70143933697258665</v>
      </c>
      <c r="D8" s="49">
        <f t="shared" si="0"/>
        <v>19.131786976935217</v>
      </c>
      <c r="E8" s="205">
        <f t="shared" si="1"/>
        <v>0.18114782123058787</v>
      </c>
      <c r="F8" s="252">
        <f>'Calculated Data'!K9</f>
        <v>7.693998021944858</v>
      </c>
      <c r="G8" s="246">
        <f>'Calculated Data'!L9</f>
        <v>5.0274572099851027E-2</v>
      </c>
      <c r="H8" s="49">
        <f t="shared" si="2"/>
        <v>18.985903458519672</v>
      </c>
      <c r="I8" s="205">
        <f t="shared" si="3"/>
        <v>0.14062903580522121</v>
      </c>
      <c r="J8" s="248">
        <f>'Calculated Data'!P9</f>
        <v>7.847293178519557</v>
      </c>
      <c r="K8" s="246">
        <f>'Calculated Data'!Q9</f>
        <v>7.7790637988111588E-2</v>
      </c>
      <c r="L8" s="49">
        <f t="shared" si="4"/>
        <v>19.636365698236137</v>
      </c>
      <c r="M8" s="205">
        <f t="shared" si="5"/>
        <v>0.21200963580580837</v>
      </c>
      <c r="N8" s="248">
        <f>'Calculated Data'!U9</f>
        <v>1.3422622861894221E-2</v>
      </c>
      <c r="O8" s="143">
        <f>'Calculated Data'!V9</f>
        <v>9.9911678193425257E-4</v>
      </c>
      <c r="P8" s="49">
        <f t="shared" si="6"/>
        <v>3.335815180524458E-3</v>
      </c>
      <c r="Q8" s="205">
        <f t="shared" si="7"/>
        <v>2.485370260152015E-4</v>
      </c>
      <c r="R8" s="248">
        <f>'Calculated Data'!Z9</f>
        <v>7.6731932998198502</v>
      </c>
      <c r="S8" s="143">
        <f>'Calculated Data'!AA9</f>
        <v>5.8509026831991752E-2</v>
      </c>
      <c r="T8" s="49">
        <f t="shared" si="8"/>
        <v>19.564103175248558</v>
      </c>
      <c r="U8" s="205">
        <f t="shared" si="9"/>
        <v>0.161495421233006</v>
      </c>
      <c r="V8" s="245">
        <f>'Calculated Data'!AE9</f>
        <v>8.1337128121820594</v>
      </c>
      <c r="W8" s="143">
        <f>'Calculated Data'!AF9</f>
        <v>7.5639574592674341E-2</v>
      </c>
      <c r="X8" s="49">
        <f t="shared" si="10"/>
        <v>19.690786115796264</v>
      </c>
      <c r="Y8" s="144">
        <f t="shared" si="11"/>
        <v>0.19672165132841762</v>
      </c>
      <c r="Z8" s="251">
        <f>'Calculated Data'!AJ9</f>
        <v>5.1473310622104931E-2</v>
      </c>
      <c r="AA8" s="143">
        <f>'Calculated Data'!AK9</f>
        <v>4.1110354674642772E-3</v>
      </c>
      <c r="AB8" s="49">
        <f t="shared" si="12"/>
        <v>1.2775045523411374E-2</v>
      </c>
      <c r="AC8" s="144">
        <f t="shared" si="13"/>
        <v>1.0203089038934969E-3</v>
      </c>
      <c r="AD8" s="251">
        <f>'Calculated Data'!AO9</f>
        <v>8.166504800487397</v>
      </c>
      <c r="AE8" s="143">
        <f>'Calculated Data'!AP9</f>
        <v>5.0011456449240807E-2</v>
      </c>
      <c r="AF8" s="49">
        <f t="shared" si="14"/>
        <v>20.147883415658647</v>
      </c>
      <c r="AG8" s="205">
        <f t="shared" si="15"/>
        <v>0.15177989213715123</v>
      </c>
    </row>
    <row r="9" spans="1:33" x14ac:dyDescent="0.25">
      <c r="A9" s="192" t="s">
        <v>139</v>
      </c>
      <c r="B9" s="248">
        <f>'Calculated Data'!F10</f>
        <v>62.358203336332124</v>
      </c>
      <c r="C9" s="246">
        <f>'Calculated Data'!G10</f>
        <v>0.6009940379588945</v>
      </c>
      <c r="D9" s="49">
        <f t="shared" si="0"/>
        <v>14.836796289760629</v>
      </c>
      <c r="E9" s="205">
        <f t="shared" si="1"/>
        <v>0.15307198810376896</v>
      </c>
      <c r="F9" s="252">
        <f>'Calculated Data'!K10</f>
        <v>6.0896098546898392</v>
      </c>
      <c r="G9" s="246">
        <f>'Calculated Data'!L10</f>
        <v>5.5337785285539093E-2</v>
      </c>
      <c r="H9" s="49">
        <f t="shared" si="2"/>
        <v>15.026874775822485</v>
      </c>
      <c r="I9" s="205">
        <f t="shared" si="3"/>
        <v>0.14626755144597559</v>
      </c>
      <c r="J9" s="248">
        <f>'Calculated Data'!P10</f>
        <v>6.2166399176652751</v>
      </c>
      <c r="K9" s="246">
        <f>'Calculated Data'!Q10</f>
        <v>6.0211984289018861E-2</v>
      </c>
      <c r="L9" s="49">
        <f t="shared" si="4"/>
        <v>15.555964593202267</v>
      </c>
      <c r="M9" s="205">
        <f t="shared" si="5"/>
        <v>0.16471195823804313</v>
      </c>
      <c r="N9" s="248">
        <f>'Calculated Data'!U10</f>
        <v>1.9287132935589917E-2</v>
      </c>
      <c r="O9" s="143">
        <f>'Calculated Data'!V10</f>
        <v>6.4555459734244342E-4</v>
      </c>
      <c r="P9" s="49">
        <f t="shared" si="6"/>
        <v>4.7932741236428192E-3</v>
      </c>
      <c r="Q9" s="205">
        <f t="shared" si="7"/>
        <v>1.6118292196154872E-4</v>
      </c>
      <c r="R9" s="248">
        <f>'Calculated Data'!Z10</f>
        <v>6.3355407728245021</v>
      </c>
      <c r="S9" s="143">
        <f>'Calculated Data'!AA10</f>
        <v>4.8338559363847088E-2</v>
      </c>
      <c r="T9" s="49">
        <f t="shared" si="8"/>
        <v>16.153531979110003</v>
      </c>
      <c r="U9" s="205">
        <f t="shared" si="9"/>
        <v>0.13341124424708062</v>
      </c>
      <c r="V9" s="245">
        <f>'Calculated Data'!AE10</f>
        <v>6.3642311144472403</v>
      </c>
      <c r="W9" s="143">
        <f>'Calculated Data'!AF10</f>
        <v>7.1265769977594373E-2</v>
      </c>
      <c r="X9" s="49">
        <f t="shared" si="10"/>
        <v>15.407073812390623</v>
      </c>
      <c r="Y9" s="144">
        <f t="shared" si="11"/>
        <v>0.18146502968229489</v>
      </c>
      <c r="Z9" s="251">
        <f>'Calculated Data'!AJ10</f>
        <v>1.7857733801350879E-2</v>
      </c>
      <c r="AA9" s="143">
        <f>'Calculated Data'!AK10</f>
        <v>2.9302871934613612E-3</v>
      </c>
      <c r="AB9" s="49">
        <f t="shared" si="12"/>
        <v>4.4320709023765196E-3</v>
      </c>
      <c r="AC9" s="144">
        <f t="shared" si="13"/>
        <v>7.272614457740225E-4</v>
      </c>
      <c r="AD9" s="251">
        <f>'Calculated Data'!AO10</f>
        <v>9.1048483443527193</v>
      </c>
      <c r="AE9" s="143">
        <f>'Calculated Data'!AP10</f>
        <v>7.8814262157419601E-2</v>
      </c>
      <c r="AF9" s="49">
        <f t="shared" si="14"/>
        <v>22.462905176805002</v>
      </c>
      <c r="AG9" s="205">
        <f t="shared" si="15"/>
        <v>0.21799309538733333</v>
      </c>
    </row>
    <row r="10" spans="1:33" x14ac:dyDescent="0.25">
      <c r="A10" s="192" t="s">
        <v>80</v>
      </c>
      <c r="B10" s="248">
        <f>'Calculated Data'!F11</f>
        <v>18.485421669249202</v>
      </c>
      <c r="C10" s="246">
        <f>'Calculated Data'!G11</f>
        <v>0.26568871309714343</v>
      </c>
      <c r="D10" s="49">
        <f t="shared" si="0"/>
        <v>4.3982093928800063</v>
      </c>
      <c r="E10" s="205">
        <f t="shared" si="1"/>
        <v>6.5255934620993786E-2</v>
      </c>
      <c r="F10" s="252">
        <f>'Calculated Data'!K11</f>
        <v>1.7937852021503917</v>
      </c>
      <c r="G10" s="246">
        <f>'Calculated Data'!L11</f>
        <v>1.8939283179208274E-2</v>
      </c>
      <c r="H10" s="49">
        <f t="shared" si="2"/>
        <v>4.4263895800612421</v>
      </c>
      <c r="I10" s="205">
        <f t="shared" si="3"/>
        <v>4.9219522164911371E-2</v>
      </c>
      <c r="J10" s="248">
        <f>'Calculated Data'!P11</f>
        <v>1.870064779331748</v>
      </c>
      <c r="K10" s="246">
        <f>'Calculated Data'!Q11</f>
        <v>2.113079127759435E-2</v>
      </c>
      <c r="L10" s="49">
        <f t="shared" si="4"/>
        <v>4.6794831097768634</v>
      </c>
      <c r="M10" s="205">
        <f t="shared" si="5"/>
        <v>5.6538649880409055E-2</v>
      </c>
      <c r="N10" s="248">
        <f>'Calculated Data'!U11</f>
        <v>1.5428639494915878E-3</v>
      </c>
      <c r="O10" s="143">
        <f>'Calculated Data'!V11</f>
        <v>9.4834317524233902E-4</v>
      </c>
      <c r="P10" s="49">
        <f t="shared" si="6"/>
        <v>3.8343541624856822E-4</v>
      </c>
      <c r="Q10" s="205">
        <f t="shared" si="7"/>
        <v>2.3568727649100936E-4</v>
      </c>
      <c r="R10" s="248">
        <f>'Calculated Data'!Z11</f>
        <v>1.7379351181916061</v>
      </c>
      <c r="S10" s="143">
        <f>'Calculated Data'!AA11</f>
        <v>1.4456483554113235E-2</v>
      </c>
      <c r="T10" s="49">
        <f t="shared" si="8"/>
        <v>4.4311593147258073</v>
      </c>
      <c r="U10" s="205">
        <f t="shared" si="9"/>
        <v>3.9432252242146783E-2</v>
      </c>
      <c r="V10" s="245">
        <f>'Calculated Data'!AE11</f>
        <v>1.9416615702633639</v>
      </c>
      <c r="W10" s="143">
        <f>'Calculated Data'!AF11</f>
        <v>1.779262477874102E-2</v>
      </c>
      <c r="X10" s="49">
        <f t="shared" si="10"/>
        <v>4.7005400328438887</v>
      </c>
      <c r="Y10" s="144">
        <f t="shared" si="11"/>
        <v>4.6366891051023852E-2</v>
      </c>
      <c r="Z10" s="251">
        <f>'Calculated Data'!AJ11</f>
        <v>1.524453270300012E-2</v>
      </c>
      <c r="AA10" s="143">
        <f>'Calculated Data'!AK11</f>
        <v>3.3331784486401971E-3</v>
      </c>
      <c r="AB10" s="49">
        <f t="shared" si="12"/>
        <v>3.7835063824382385E-3</v>
      </c>
      <c r="AC10" s="144">
        <f t="shared" si="13"/>
        <v>8.2725410880446645E-4</v>
      </c>
      <c r="AD10" s="251">
        <f>'Calculated Data'!AO11</f>
        <v>9.2790556812428928</v>
      </c>
      <c r="AE10" s="143">
        <f>'Calculated Data'!AP11</f>
        <v>7.6388107228902644E-2</v>
      </c>
      <c r="AF10" s="49">
        <f t="shared" si="14"/>
        <v>22.892698484904951</v>
      </c>
      <c r="AG10" s="205">
        <f t="shared" si="15"/>
        <v>0.2135515162351958</v>
      </c>
    </row>
    <row r="11" spans="1:33" x14ac:dyDescent="0.25">
      <c r="A11" s="192" t="s">
        <v>130</v>
      </c>
      <c r="B11" s="248">
        <f>'Calculated Data'!F12</f>
        <v>4.0757558781323819</v>
      </c>
      <c r="C11" s="246">
        <f>'Calculated Data'!G12</f>
        <v>6.1461583298084675E-2</v>
      </c>
      <c r="D11" s="49">
        <f t="shared" si="0"/>
        <v>0.96973864632517293</v>
      </c>
      <c r="E11" s="205">
        <f t="shared" si="1"/>
        <v>1.5052995903634301E-2</v>
      </c>
      <c r="F11" s="252">
        <f>'Calculated Data'!K12</f>
        <v>0.34980166899277076</v>
      </c>
      <c r="G11" s="246">
        <f>'Calculated Data'!L12</f>
        <v>7.3648630173571575E-3</v>
      </c>
      <c r="H11" s="49">
        <f t="shared" si="2"/>
        <v>0.86317941571903845</v>
      </c>
      <c r="I11" s="205">
        <f t="shared" si="3"/>
        <v>1.842145153526787E-2</v>
      </c>
      <c r="J11" s="248">
        <f>'Calculated Data'!P12</f>
        <v>0.42086637755327444</v>
      </c>
      <c r="K11" s="246">
        <f>'Calculated Data'!Q12</f>
        <v>1.9418490943370455E-2</v>
      </c>
      <c r="L11" s="49">
        <f t="shared" si="4"/>
        <v>1.0531384404433743</v>
      </c>
      <c r="M11" s="205">
        <f t="shared" si="5"/>
        <v>4.8799523379430949E-2</v>
      </c>
      <c r="N11" s="248">
        <f>'Calculated Data'!U12</f>
        <v>5.9642510000099585E-3</v>
      </c>
      <c r="O11" s="143">
        <f>'Calculated Data'!V12</f>
        <v>9.3536401480757069E-4</v>
      </c>
      <c r="P11" s="49">
        <f t="shared" si="6"/>
        <v>1.482246743501493E-3</v>
      </c>
      <c r="Q11" s="205">
        <f t="shared" si="7"/>
        <v>2.3250791221766001E-4</v>
      </c>
      <c r="R11" s="248">
        <f>'Calculated Data'!Z12</f>
        <v>0.3012122698957474</v>
      </c>
      <c r="S11" s="143">
        <f>'Calculated Data'!AA12</f>
        <v>5.5064798636380394E-3</v>
      </c>
      <c r="T11" s="49">
        <f t="shared" si="8"/>
        <v>0.76799159041511067</v>
      </c>
      <c r="U11" s="205">
        <f t="shared" si="9"/>
        <v>1.4248147717461346E-2</v>
      </c>
      <c r="V11" s="245">
        <f>'Calculated Data'!AE12</f>
        <v>0.40343365630205702</v>
      </c>
      <c r="W11" s="143">
        <f>'Calculated Data'!AF12</f>
        <v>1.2150036555185668E-2</v>
      </c>
      <c r="X11" s="49">
        <f t="shared" si="10"/>
        <v>0.97666662465137144</v>
      </c>
      <c r="Y11" s="144">
        <f t="shared" si="11"/>
        <v>2.9629199935716322E-2</v>
      </c>
      <c r="Z11" s="251">
        <f>'Calculated Data'!AJ12</f>
        <v>1.8021039114691051E-2</v>
      </c>
      <c r="AA11" s="143">
        <f>'Calculated Data'!AK12</f>
        <v>2.82380245942295E-3</v>
      </c>
      <c r="AB11" s="49">
        <f t="shared" si="12"/>
        <v>4.4726012818473862E-3</v>
      </c>
      <c r="AC11" s="144">
        <f t="shared" si="13"/>
        <v>7.0083324066336965E-4</v>
      </c>
      <c r="AD11" s="251">
        <f>'Calculated Data'!AO12</f>
        <v>6.8710069243406284</v>
      </c>
      <c r="AE11" s="143">
        <f>'Calculated Data'!AP12</f>
        <v>7.3949264904493717E-2</v>
      </c>
      <c r="AF11" s="49">
        <f t="shared" si="14"/>
        <v>16.951713106387459</v>
      </c>
      <c r="AG11" s="205">
        <f t="shared" si="15"/>
        <v>0.19701873954384971</v>
      </c>
    </row>
    <row r="12" spans="1:33" x14ac:dyDescent="0.25">
      <c r="A12" s="192" t="s">
        <v>107</v>
      </c>
      <c r="B12" s="248">
        <f>'Calculated Data'!F13</f>
        <v>1.0795892875442648</v>
      </c>
      <c r="C12" s="246">
        <f>'Calculated Data'!G13</f>
        <v>2.8953225833397215E-2</v>
      </c>
      <c r="D12" s="49">
        <f t="shared" si="0"/>
        <v>0.25686510320879646</v>
      </c>
      <c r="E12" s="205">
        <f t="shared" si="1"/>
        <v>6.953409117951545E-3</v>
      </c>
      <c r="F12" s="252">
        <f>'Calculated Data'!K13</f>
        <v>6.9497521650854877E-2</v>
      </c>
      <c r="G12" s="246">
        <f>'Calculated Data'!L13</f>
        <v>1.3357144479690659E-3</v>
      </c>
      <c r="H12" s="49">
        <f t="shared" si="2"/>
        <v>0.17149383622222195</v>
      </c>
      <c r="I12" s="205">
        <f t="shared" si="3"/>
        <v>3.3498871450348771E-3</v>
      </c>
      <c r="J12" s="248">
        <f>'Calculated Data'!P13</f>
        <v>0.14256449307204816</v>
      </c>
      <c r="K12" s="246">
        <f>'Calculated Data'!Q13</f>
        <v>7.5335672091487232E-3</v>
      </c>
      <c r="L12" s="49">
        <f t="shared" si="4"/>
        <v>0.35674065666481491</v>
      </c>
      <c r="M12" s="205">
        <f t="shared" si="5"/>
        <v>1.8913002514230146E-2</v>
      </c>
      <c r="N12" s="248">
        <f>'Calculated Data'!U13</f>
        <v>1.8674171238779412E-3</v>
      </c>
      <c r="O12" s="143">
        <f>'Calculated Data'!V13</f>
        <v>1.108476289295517E-3</v>
      </c>
      <c r="P12" s="49">
        <f t="shared" si="6"/>
        <v>4.6409397435191453E-4</v>
      </c>
      <c r="Q12" s="205">
        <f t="shared" si="7"/>
        <v>2.7548468350923103E-4</v>
      </c>
      <c r="R12" s="248">
        <f>'Calculated Data'!Z13</f>
        <v>6.0303835260023302E-2</v>
      </c>
      <c r="S12" s="143">
        <f>'Calculated Data'!AA13</f>
        <v>3.7656626573532945E-3</v>
      </c>
      <c r="T12" s="49">
        <f t="shared" si="8"/>
        <v>0.1537548200327479</v>
      </c>
      <c r="U12" s="205">
        <f t="shared" si="9"/>
        <v>9.6134934122476846E-3</v>
      </c>
      <c r="V12" s="245">
        <f>'Calculated Data'!AE13</f>
        <v>7.7916918143381961E-2</v>
      </c>
      <c r="W12" s="143">
        <f>'Calculated Data'!AF13</f>
        <v>2.7485344419711602E-3</v>
      </c>
      <c r="X12" s="49">
        <f t="shared" si="10"/>
        <v>0.18862792495764827</v>
      </c>
      <c r="Y12" s="144">
        <f t="shared" si="11"/>
        <v>6.6894317157765726E-3</v>
      </c>
      <c r="Z12" s="251">
        <f>'Calculated Data'!AJ13</f>
        <v>1.1704987879011027E-2</v>
      </c>
      <c r="AA12" s="143">
        <f>'Calculated Data'!AK13</f>
        <v>2.0135788408625552E-3</v>
      </c>
      <c r="AB12" s="49">
        <f t="shared" si="12"/>
        <v>2.9050346907573614E-3</v>
      </c>
      <c r="AC12" s="144">
        <f t="shared" si="13"/>
        <v>4.9974564103138054E-4</v>
      </c>
      <c r="AD12" s="251">
        <f>'Calculated Data'!AO13</f>
        <v>3.1217014822951121</v>
      </c>
      <c r="AE12" s="143">
        <f>'Calculated Data'!AP13</f>
        <v>3.0473307615230445E-2</v>
      </c>
      <c r="AF12" s="49">
        <f t="shared" si="14"/>
        <v>7.7016641831909469</v>
      </c>
      <c r="AG12" s="205">
        <f t="shared" si="15"/>
        <v>8.2425599606302566E-2</v>
      </c>
    </row>
    <row r="13" spans="1:33" x14ac:dyDescent="0.25">
      <c r="A13" s="192" t="s">
        <v>10</v>
      </c>
      <c r="B13" s="248">
        <f>'Calculated Data'!F14</f>
        <v>0.35899202647823519</v>
      </c>
      <c r="C13" s="246">
        <f>'Calculated Data'!G14</f>
        <v>2.1259497114686807E-2</v>
      </c>
      <c r="D13" s="49">
        <f t="shared" si="0"/>
        <v>8.5414448806010429E-2</v>
      </c>
      <c r="E13" s="205">
        <f t="shared" si="1"/>
        <v>5.0680069953861605E-3</v>
      </c>
      <c r="F13" s="252">
        <f>'Calculated Data'!K14</f>
        <v>1.5123661467499579E-2</v>
      </c>
      <c r="G13" s="246">
        <f>'Calculated Data'!L14</f>
        <v>1.3359897060370885E-3</v>
      </c>
      <c r="H13" s="49">
        <f t="shared" si="2"/>
        <v>3.7319528253361794E-2</v>
      </c>
      <c r="I13" s="205">
        <f t="shared" si="3"/>
        <v>3.2992910328667031E-3</v>
      </c>
      <c r="J13" s="248">
        <f>'Calculated Data'!P14</f>
        <v>8.8312373541136815E-2</v>
      </c>
      <c r="K13" s="246">
        <f>'Calculated Data'!Q14</f>
        <v>6.3288714339608879E-3</v>
      </c>
      <c r="L13" s="49">
        <f t="shared" si="4"/>
        <v>0.22098499738481175</v>
      </c>
      <c r="M13" s="205">
        <f t="shared" si="5"/>
        <v>1.5864995576896315E-2</v>
      </c>
      <c r="N13" s="248">
        <f>'Calculated Data'!U14</f>
        <v>2.1175467208584594E-3</v>
      </c>
      <c r="O13" s="143">
        <f>'Calculated Data'!V14</f>
        <v>8.513255699882029E-4</v>
      </c>
      <c r="P13" s="49">
        <f t="shared" si="6"/>
        <v>5.2625664667692144E-4</v>
      </c>
      <c r="Q13" s="205">
        <f t="shared" si="7"/>
        <v>2.1157987032452847E-4</v>
      </c>
      <c r="R13" s="248">
        <f>'Calculated Data'!Z14</f>
        <v>1.305860941229618E-2</v>
      </c>
      <c r="S13" s="143">
        <f>'Calculated Data'!AA14</f>
        <v>1.2457472919264888E-3</v>
      </c>
      <c r="T13" s="49">
        <f t="shared" si="8"/>
        <v>3.3295131750875159E-2</v>
      </c>
      <c r="U13" s="205">
        <f t="shared" si="9"/>
        <v>3.1779874025345172E-3</v>
      </c>
      <c r="V13" s="245">
        <f>'Calculated Data'!AE14</f>
        <v>1.8266921144925726E-2</v>
      </c>
      <c r="W13" s="143">
        <f>'Calculated Data'!AF14</f>
        <v>1.262362901779724E-3</v>
      </c>
      <c r="X13" s="49">
        <f t="shared" si="10"/>
        <v>4.4222121626931822E-2</v>
      </c>
      <c r="Y13" s="144">
        <f t="shared" si="11"/>
        <v>3.0602978894930205E-3</v>
      </c>
      <c r="Z13" s="251">
        <f>'Calculated Data'!AJ14</f>
        <v>1.5426342230614952E-2</v>
      </c>
      <c r="AA13" s="143">
        <f>'Calculated Data'!AK14</f>
        <v>3.6187119727105342E-3</v>
      </c>
      <c r="AB13" s="49">
        <f t="shared" si="12"/>
        <v>3.8286292813502808E-3</v>
      </c>
      <c r="AC13" s="144">
        <f t="shared" si="13"/>
        <v>8.9812003235346482E-4</v>
      </c>
      <c r="AD13" s="251">
        <f>'Calculated Data'!AO14</f>
        <v>1.1771432610608692</v>
      </c>
      <c r="AE13" s="143">
        <f>'Calculated Data'!AP14</f>
        <v>1.5165134387597983E-2</v>
      </c>
      <c r="AF13" s="49">
        <f t="shared" si="14"/>
        <v>2.904173298957363</v>
      </c>
      <c r="AG13" s="205">
        <f t="shared" si="15"/>
        <v>3.9524409754612855E-2</v>
      </c>
    </row>
    <row r="14" spans="1:33" x14ac:dyDescent="0.25">
      <c r="A14" s="192" t="s">
        <v>30</v>
      </c>
      <c r="B14" s="248">
        <f>'Calculated Data'!F15</f>
        <v>0.32485294600938819</v>
      </c>
      <c r="C14" s="246">
        <f>'Calculated Data'!G15</f>
        <v>2.9408322997036659E-2</v>
      </c>
      <c r="D14" s="49">
        <f t="shared" si="0"/>
        <v>7.7291787226039688E-2</v>
      </c>
      <c r="E14" s="205">
        <f t="shared" si="1"/>
        <v>7.0028634868129751E-3</v>
      </c>
      <c r="F14" s="252">
        <f>'Calculated Data'!K15</f>
        <v>7.1310262963054172E-3</v>
      </c>
      <c r="G14" s="246">
        <f>'Calculated Data'!L15</f>
        <v>9.7327116572912785E-4</v>
      </c>
      <c r="H14" s="49">
        <f t="shared" si="2"/>
        <v>1.7596700237725905E-2</v>
      </c>
      <c r="I14" s="205">
        <f t="shared" si="3"/>
        <v>2.4024527007502185E-3</v>
      </c>
      <c r="J14" s="248">
        <f>'Calculated Data'!P15</f>
        <v>8.2083795686690109E-2</v>
      </c>
      <c r="K14" s="246">
        <f>'Calculated Data'!Q15</f>
        <v>5.5415658320436137E-3</v>
      </c>
      <c r="L14" s="49">
        <f t="shared" si="4"/>
        <v>0.20539916036464775</v>
      </c>
      <c r="M14" s="205">
        <f t="shared" si="5"/>
        <v>1.3894532989081696E-2</v>
      </c>
      <c r="N14" s="248">
        <f>'Calculated Data'!U15</f>
        <v>1.8302325586949372E-2</v>
      </c>
      <c r="O14" s="143">
        <f>'Calculated Data'!V15</f>
        <v>2.3732760560115714E-3</v>
      </c>
      <c r="P14" s="49">
        <f t="shared" si="6"/>
        <v>4.5485279710251059E-3</v>
      </c>
      <c r="Q14" s="205">
        <f t="shared" si="7"/>
        <v>5.8999471235539661E-4</v>
      </c>
      <c r="R14" s="248">
        <f>'Calculated Data'!Z15</f>
        <v>7.3652998555727156E-3</v>
      </c>
      <c r="S14" s="143">
        <f>'Calculated Data'!AA15</f>
        <v>1.030807932404066E-3</v>
      </c>
      <c r="T14" s="49">
        <f t="shared" si="8"/>
        <v>1.8779076801629772E-2</v>
      </c>
      <c r="U14" s="205">
        <f t="shared" si="9"/>
        <v>2.6288896726758639E-3</v>
      </c>
      <c r="V14" s="245">
        <f>'Calculated Data'!AE15</f>
        <v>7.7353777163791998E-3</v>
      </c>
      <c r="W14" s="143">
        <f>'Calculated Data'!AF15</f>
        <v>1.067246334061891E-3</v>
      </c>
      <c r="X14" s="49">
        <f t="shared" si="10"/>
        <v>1.8726462521518154E-2</v>
      </c>
      <c r="Y14" s="144">
        <f t="shared" si="11"/>
        <v>2.5845854807394395E-3</v>
      </c>
      <c r="Z14" s="251">
        <f>'Calculated Data'!AJ15</f>
        <v>1.3776196406340575E-2</v>
      </c>
      <c r="AA14" s="143">
        <f>'Calculated Data'!AK15</f>
        <v>3.2365432596355133E-3</v>
      </c>
      <c r="AB14" s="49">
        <f t="shared" si="12"/>
        <v>3.4190832900279477E-3</v>
      </c>
      <c r="AC14" s="144">
        <f t="shared" si="13"/>
        <v>8.0327043399587442E-4</v>
      </c>
      <c r="AD14" s="251">
        <f>'Calculated Data'!AO15</f>
        <v>0.398140197332991</v>
      </c>
      <c r="AE14" s="143">
        <f>'Calculated Data'!AP15</f>
        <v>8.4545644601248821E-3</v>
      </c>
      <c r="AF14" s="49">
        <f t="shared" si="14"/>
        <v>0.98226627852758719</v>
      </c>
      <c r="AG14" s="205">
        <f t="shared" si="15"/>
        <v>2.1299075393322878E-2</v>
      </c>
    </row>
    <row r="15" spans="1:33" x14ac:dyDescent="0.25">
      <c r="A15" s="192" t="s">
        <v>94</v>
      </c>
      <c r="B15" s="248">
        <f>'Calculated Data'!F16</f>
        <v>0.40271270314193364</v>
      </c>
      <c r="C15" s="246">
        <f>'Calculated Data'!G16</f>
        <v>2.5863460803695986E-2</v>
      </c>
      <c r="D15" s="49">
        <f t="shared" si="0"/>
        <v>9.5816845581477572E-2</v>
      </c>
      <c r="E15" s="205">
        <f t="shared" si="1"/>
        <v>6.1637587333880049E-3</v>
      </c>
      <c r="F15" s="252">
        <f>'Calculated Data'!K16</f>
        <v>4.8549049615523154E-3</v>
      </c>
      <c r="G15" s="246">
        <f>'Calculated Data'!L16</f>
        <v>8.8760578323369998E-4</v>
      </c>
      <c r="H15" s="49">
        <f t="shared" si="2"/>
        <v>1.1980085858797873E-2</v>
      </c>
      <c r="I15" s="205">
        <f t="shared" si="3"/>
        <v>2.1906770169335282E-3</v>
      </c>
      <c r="J15" s="248">
        <f>'Calculated Data'!P16</f>
        <v>8.442518808929568E-2</v>
      </c>
      <c r="K15" s="246">
        <f>'Calculated Data'!Q16</f>
        <v>8.3506687955227261E-3</v>
      </c>
      <c r="L15" s="49">
        <f t="shared" si="4"/>
        <v>0.21125805163004435</v>
      </c>
      <c r="M15" s="205">
        <f t="shared" si="5"/>
        <v>2.0915503571468957E-2</v>
      </c>
      <c r="N15" s="248">
        <f>'Calculated Data'!U16</f>
        <v>1.1321272924052318E-2</v>
      </c>
      <c r="O15" s="143">
        <f>'Calculated Data'!V16</f>
        <v>1.350317002681132E-3</v>
      </c>
      <c r="P15" s="49">
        <f t="shared" si="6"/>
        <v>2.8135837884656688E-3</v>
      </c>
      <c r="Q15" s="205">
        <f t="shared" si="7"/>
        <v>3.3570684962249667E-4</v>
      </c>
      <c r="R15" s="248">
        <f>'Calculated Data'!Z16</f>
        <v>5.0721675925683224E-3</v>
      </c>
      <c r="S15" s="143">
        <f>'Calculated Data'!AA16</f>
        <v>6.0000748029204198E-4</v>
      </c>
      <c r="T15" s="49">
        <f t="shared" si="8"/>
        <v>1.2932348531541427E-2</v>
      </c>
      <c r="U15" s="205">
        <f t="shared" si="9"/>
        <v>1.5303668514526998E-3</v>
      </c>
      <c r="V15" s="245">
        <f>'Calculated Data'!AE16</f>
        <v>5.0579214536173225E-3</v>
      </c>
      <c r="W15" s="143">
        <f>'Calculated Data'!AF16</f>
        <v>8.0964155904432184E-4</v>
      </c>
      <c r="X15" s="49">
        <f t="shared" si="10"/>
        <v>1.2244647903539329E-2</v>
      </c>
      <c r="Y15" s="144">
        <f t="shared" si="11"/>
        <v>1.9605591459115213E-3</v>
      </c>
      <c r="Z15" s="251">
        <f>'Calculated Data'!AJ16</f>
        <v>2.9145130109834532E-2</v>
      </c>
      <c r="AA15" s="143">
        <f>'Calculated Data'!AK16</f>
        <v>6.0973419585075026E-3</v>
      </c>
      <c r="AB15" s="49">
        <f t="shared" si="12"/>
        <v>7.233464477782948E-3</v>
      </c>
      <c r="AC15" s="144">
        <f t="shared" si="13"/>
        <v>1.513285676045399E-3</v>
      </c>
      <c r="AD15" s="251">
        <f>'Calculated Data'!AO16</f>
        <v>0.13813836831604046</v>
      </c>
      <c r="AE15" s="143">
        <f>'Calculated Data'!AP16</f>
        <v>9.1707522343359282E-3</v>
      </c>
      <c r="AF15" s="49">
        <f t="shared" si="14"/>
        <v>0.3408062332731121</v>
      </c>
      <c r="AG15" s="205">
        <f t="shared" si="15"/>
        <v>2.2674849012766795E-2</v>
      </c>
    </row>
    <row r="16" spans="1:33" x14ac:dyDescent="0.25">
      <c r="A16" s="192" t="s">
        <v>7</v>
      </c>
      <c r="B16" s="248">
        <f>'Calculated Data'!F17</f>
        <v>0.23925535146197952</v>
      </c>
      <c r="C16" s="246">
        <f>'Calculated Data'!G17</f>
        <v>1.3954057455548247E-2</v>
      </c>
      <c r="D16" s="49">
        <f t="shared" si="0"/>
        <v>5.6925676510122321E-2</v>
      </c>
      <c r="E16" s="205">
        <f t="shared" si="1"/>
        <v>3.3266770473659468E-3</v>
      </c>
      <c r="F16" s="252">
        <f>'Calculated Data'!K17</f>
        <v>3.3686067623489063E-3</v>
      </c>
      <c r="G16" s="246">
        <f>'Calculated Data'!L17</f>
        <v>6.1153639661253533E-4</v>
      </c>
      <c r="H16" s="49">
        <f t="shared" si="2"/>
        <v>8.3124589579120136E-3</v>
      </c>
      <c r="I16" s="205">
        <f t="shared" si="3"/>
        <v>1.5093211670219541E-3</v>
      </c>
      <c r="J16" s="248">
        <f>'Calculated Data'!P17</f>
        <v>7.8476695735465493E-2</v>
      </c>
      <c r="K16" s="246">
        <f>'Calculated Data'!Q17</f>
        <v>9.4469762788532106E-3</v>
      </c>
      <c r="L16" s="49">
        <f t="shared" si="4"/>
        <v>0.19637307555540159</v>
      </c>
      <c r="M16" s="205">
        <f t="shared" si="5"/>
        <v>2.3654192979164674E-2</v>
      </c>
      <c r="N16" s="248">
        <f>'Calculated Data'!U17</f>
        <v>1.2187443841346398E-2</v>
      </c>
      <c r="O16" s="143">
        <f>'Calculated Data'!V17</f>
        <v>1.2144922821552934E-3</v>
      </c>
      <c r="P16" s="49">
        <f t="shared" si="6"/>
        <v>3.0288461946710258E-3</v>
      </c>
      <c r="Q16" s="205">
        <f t="shared" si="7"/>
        <v>3.0198706838791499E-4</v>
      </c>
      <c r="R16" s="248">
        <f>'Calculated Data'!Z17</f>
        <v>3.126060379709349E-3</v>
      </c>
      <c r="S16" s="143">
        <f>'Calculated Data'!AA17</f>
        <v>3.4165695396936734E-4</v>
      </c>
      <c r="T16" s="49">
        <f t="shared" si="8"/>
        <v>7.9704192779981534E-3</v>
      </c>
      <c r="U16" s="205">
        <f t="shared" si="9"/>
        <v>8.7147660762474234E-4</v>
      </c>
      <c r="V16" s="245">
        <f>'Calculated Data'!AE17</f>
        <v>3.4133739100130978E-3</v>
      </c>
      <c r="W16" s="143">
        <f>'Calculated Data'!AF17</f>
        <v>1.0542963933711741E-3</v>
      </c>
      <c r="X16" s="49">
        <f t="shared" si="10"/>
        <v>8.2633868624722075E-3</v>
      </c>
      <c r="Y16" s="144">
        <f t="shared" si="11"/>
        <v>2.5525089891584802E-3</v>
      </c>
      <c r="Z16" s="251">
        <f>'Calculated Data'!AJ17</f>
        <v>1.4675945434794153E-2</v>
      </c>
      <c r="AA16" s="143">
        <f>'Calculated Data'!AK17</f>
        <v>3.3787158655415759E-3</v>
      </c>
      <c r="AB16" s="49">
        <f t="shared" si="12"/>
        <v>3.6423899835205447E-3</v>
      </c>
      <c r="AC16" s="144">
        <f t="shared" si="13"/>
        <v>8.385559360353851E-4</v>
      </c>
      <c r="AD16" s="251">
        <f>'Calculated Data'!AO17</f>
        <v>5.4113205288615573E-2</v>
      </c>
      <c r="AE16" s="143">
        <f>'Calculated Data'!AP17</f>
        <v>4.4157713783081641E-3</v>
      </c>
      <c r="AF16" s="49">
        <f t="shared" si="14"/>
        <v>0.13350467281150191</v>
      </c>
      <c r="AG16" s="205">
        <f t="shared" si="15"/>
        <v>1.0910044874777581E-2</v>
      </c>
    </row>
    <row r="17" spans="1:33" x14ac:dyDescent="0.25">
      <c r="A17" s="192" t="s">
        <v>5</v>
      </c>
      <c r="B17" s="248">
        <f>'Calculated Data'!F18</f>
        <v>0.26323525450954449</v>
      </c>
      <c r="C17" s="246">
        <f>'Calculated Data'!G18</f>
        <v>1.8631445755406421E-2</v>
      </c>
      <c r="D17" s="49">
        <f t="shared" si="0"/>
        <v>6.2631179836540943E-2</v>
      </c>
      <c r="E17" s="205">
        <f t="shared" si="1"/>
        <v>4.4389459342337543E-3</v>
      </c>
      <c r="F17" s="252">
        <f>'Calculated Data'!K18</f>
        <v>3.0735898836258945E-3</v>
      </c>
      <c r="G17" s="246">
        <f>'Calculated Data'!L18</f>
        <v>8.2495589069179803E-4</v>
      </c>
      <c r="H17" s="49">
        <f t="shared" si="2"/>
        <v>7.5844678716011967E-3</v>
      </c>
      <c r="I17" s="205">
        <f t="shared" si="3"/>
        <v>2.0358538566200494E-3</v>
      </c>
      <c r="J17" s="248">
        <f>'Calculated Data'!P18</f>
        <v>7.9076183244494377E-2</v>
      </c>
      <c r="K17" s="246">
        <f>'Calculated Data'!Q18</f>
        <v>8.7241920131042993E-3</v>
      </c>
      <c r="L17" s="49">
        <f t="shared" si="4"/>
        <v>0.19787317956464628</v>
      </c>
      <c r="M17" s="205">
        <f t="shared" si="5"/>
        <v>2.1847045375918882E-2</v>
      </c>
      <c r="N17" s="248">
        <f>'Calculated Data'!U18</f>
        <v>1.7708533462362518E-2</v>
      </c>
      <c r="O17" s="143">
        <f>'Calculated Data'!V18</f>
        <v>1.7850231126256442E-3</v>
      </c>
      <c r="P17" s="49">
        <f t="shared" si="6"/>
        <v>4.4009576486184494E-3</v>
      </c>
      <c r="Q17" s="205">
        <f t="shared" si="7"/>
        <v>4.4384593042276515E-4</v>
      </c>
      <c r="R17" s="248">
        <f>'Calculated Data'!Z18</f>
        <v>2.7785538541794459E-3</v>
      </c>
      <c r="S17" s="143">
        <f>'Calculated Data'!AA18</f>
        <v>5.5449865238183307E-4</v>
      </c>
      <c r="T17" s="49">
        <f t="shared" si="8"/>
        <v>7.084392658585504E-3</v>
      </c>
      <c r="U17" s="205">
        <f t="shared" si="9"/>
        <v>1.41396546843708E-3</v>
      </c>
      <c r="V17" s="245">
        <f>'Calculated Data'!AE18</f>
        <v>2.5941376070759471E-3</v>
      </c>
      <c r="W17" s="143">
        <f>'Calculated Data'!AF18</f>
        <v>7.5398194184448872E-4</v>
      </c>
      <c r="X17" s="49">
        <f t="shared" si="10"/>
        <v>6.280109705787908E-3</v>
      </c>
      <c r="Y17" s="144">
        <f t="shared" si="11"/>
        <v>1.8254478370285296E-3</v>
      </c>
      <c r="Z17" s="251">
        <f>'Calculated Data'!AJ18</f>
        <v>2.5937861514655457E-2</v>
      </c>
      <c r="AA17" s="143">
        <f>'Calculated Data'!AK18</f>
        <v>2.480107279954377E-3</v>
      </c>
      <c r="AB17" s="49">
        <f t="shared" si="12"/>
        <v>6.437459678130043E-3</v>
      </c>
      <c r="AC17" s="144">
        <f t="shared" si="13"/>
        <v>6.1553236091239981E-4</v>
      </c>
      <c r="AD17" s="251">
        <f>'Calculated Data'!AO18</f>
        <v>3.0425426228861803E-2</v>
      </c>
      <c r="AE17" s="143">
        <f>'Calculated Data'!AP18</f>
        <v>1.5494861746008048E-3</v>
      </c>
      <c r="AF17" s="49">
        <f t="shared" si="14"/>
        <v>7.5063684588080409E-2</v>
      </c>
      <c r="AG17" s="205">
        <f t="shared" si="15"/>
        <v>3.836952689962164E-3</v>
      </c>
    </row>
    <row r="18" spans="1:33" x14ac:dyDescent="0.25">
      <c r="A18" s="192" t="s">
        <v>161</v>
      </c>
      <c r="B18" s="248">
        <f>'Calculated Data'!F19</f>
        <v>0.21973799728748009</v>
      </c>
      <c r="C18" s="246">
        <f>'Calculated Data'!G19</f>
        <v>1.1925669096755544E-2</v>
      </c>
      <c r="D18" s="49">
        <f t="shared" si="0"/>
        <v>5.2281940922675706E-2</v>
      </c>
      <c r="E18" s="205">
        <f t="shared" si="1"/>
        <v>2.8439784663071037E-3</v>
      </c>
      <c r="F18" s="252">
        <f>'Calculated Data'!K19</f>
        <v>2.1478666267640036E-3</v>
      </c>
      <c r="G18" s="246">
        <f>'Calculated Data'!L19</f>
        <v>6.5293659944186324E-4</v>
      </c>
      <c r="H18" s="49">
        <f t="shared" si="2"/>
        <v>5.3001298286283775E-3</v>
      </c>
      <c r="I18" s="205">
        <f t="shared" si="3"/>
        <v>1.611308877690023E-3</v>
      </c>
      <c r="J18" s="248">
        <f>'Calculated Data'!P19</f>
        <v>7.7881872770407604E-2</v>
      </c>
      <c r="K18" s="246">
        <f>'Calculated Data'!Q19</f>
        <v>8.023957876906896E-3</v>
      </c>
      <c r="L18" s="49">
        <f t="shared" si="4"/>
        <v>0.19488464368445305</v>
      </c>
      <c r="M18" s="205">
        <f t="shared" si="5"/>
        <v>2.009573803892473E-2</v>
      </c>
      <c r="N18" s="248">
        <f>'Calculated Data'!U19</f>
        <v>2.5058722032200161E-2</v>
      </c>
      <c r="O18" s="143">
        <f>'Calculated Data'!V19</f>
        <v>1.7861681528798029E-3</v>
      </c>
      <c r="P18" s="49">
        <f t="shared" si="6"/>
        <v>6.227640172835747E-3</v>
      </c>
      <c r="Q18" s="205">
        <f t="shared" si="7"/>
        <v>4.4435930621788982E-4</v>
      </c>
      <c r="R18" s="248">
        <f>'Calculated Data'!Z19</f>
        <v>2.2551611623304523E-3</v>
      </c>
      <c r="S18" s="143">
        <f>'Calculated Data'!AA19</f>
        <v>5.3513503875302776E-4</v>
      </c>
      <c r="T18" s="49">
        <f t="shared" si="8"/>
        <v>5.7499145313701771E-3</v>
      </c>
      <c r="U18" s="205">
        <f t="shared" si="9"/>
        <v>1.3645383431067954E-3</v>
      </c>
      <c r="V18" s="245">
        <f>'Calculated Data'!AE19</f>
        <v>1.8642277053330986E-3</v>
      </c>
      <c r="W18" s="143">
        <f>'Calculated Data'!AF19</f>
        <v>5.7569829307345052E-4</v>
      </c>
      <c r="X18" s="49">
        <f t="shared" si="10"/>
        <v>4.5130815243288498E-3</v>
      </c>
      <c r="Y18" s="144">
        <f t="shared" si="11"/>
        <v>1.3937969593124182E-3</v>
      </c>
      <c r="Z18" s="251">
        <f>'Calculated Data'!AJ19</f>
        <v>1.2146780972861608E-2</v>
      </c>
      <c r="AA18" s="143">
        <f>'Calculated Data'!AK19</f>
        <v>2.4953073537506451E-3</v>
      </c>
      <c r="AB18" s="49">
        <f t="shared" si="12"/>
        <v>3.0146823279048E-3</v>
      </c>
      <c r="AC18" s="144">
        <f t="shared" si="13"/>
        <v>6.1930475707013314E-4</v>
      </c>
      <c r="AD18" s="251">
        <f>'Calculated Data'!AO19</f>
        <v>1.8098006955333579E-2</v>
      </c>
      <c r="AE18" s="143">
        <f>'Calculated Data'!AP19</f>
        <v>1.4858765059709734E-3</v>
      </c>
      <c r="AF18" s="49">
        <f t="shared" si="14"/>
        <v>4.465025651733872E-2</v>
      </c>
      <c r="AG18" s="205">
        <f t="shared" si="15"/>
        <v>3.6710904511861823E-3</v>
      </c>
    </row>
    <row r="19" spans="1:33" x14ac:dyDescent="0.25">
      <c r="A19" s="192" t="s">
        <v>170</v>
      </c>
      <c r="B19" s="248">
        <f>'Calculated Data'!F20</f>
        <v>0.21191361883650489</v>
      </c>
      <c r="C19" s="246">
        <f>'Calculated Data'!G20</f>
        <v>1.9254847210025711E-2</v>
      </c>
      <c r="D19" s="49">
        <f t="shared" si="0"/>
        <v>5.0420297979806086E-2</v>
      </c>
      <c r="E19" s="205">
        <f t="shared" si="1"/>
        <v>4.5850370438954308E-3</v>
      </c>
      <c r="F19" s="252">
        <f>'Calculated Data'!K20</f>
        <v>3.0845504365188555E-3</v>
      </c>
      <c r="G19" s="246">
        <f>'Calculated Data'!L20</f>
        <v>9.5352664462595158E-4</v>
      </c>
      <c r="H19" s="49">
        <f t="shared" si="2"/>
        <v>7.6115144081981938E-3</v>
      </c>
      <c r="I19" s="205">
        <f t="shared" si="3"/>
        <v>2.3530961746826245E-3</v>
      </c>
      <c r="J19" s="248">
        <f>'Calculated Data'!P20</f>
        <v>7.7951919895491745E-2</v>
      </c>
      <c r="K19" s="246">
        <f>'Calculated Data'!Q20</f>
        <v>7.5887779255488699E-3</v>
      </c>
      <c r="L19" s="49">
        <f t="shared" si="4"/>
        <v>0.19505992335515876</v>
      </c>
      <c r="M19" s="205">
        <f t="shared" si="5"/>
        <v>1.9007806774213754E-2</v>
      </c>
      <c r="N19" s="248">
        <f>'Calculated Data'!U20</f>
        <v>3.6930178526275267E-2</v>
      </c>
      <c r="O19" s="143">
        <f>'Calculated Data'!V20</f>
        <v>2.8648402377266097E-3</v>
      </c>
      <c r="P19" s="49">
        <f t="shared" si="6"/>
        <v>9.1779566046782529E-3</v>
      </c>
      <c r="Q19" s="205">
        <f t="shared" si="7"/>
        <v>7.1259496292179383E-4</v>
      </c>
      <c r="R19" s="248">
        <f>'Calculated Data'!Z20</f>
        <v>2.6025359125127091E-3</v>
      </c>
      <c r="S19" s="143">
        <f>'Calculated Data'!AA20</f>
        <v>7.0240959695035056E-4</v>
      </c>
      <c r="T19" s="49">
        <f t="shared" si="8"/>
        <v>6.6356051672624618E-3</v>
      </c>
      <c r="U19" s="205">
        <f t="shared" si="9"/>
        <v>1.7910348747389741E-3</v>
      </c>
      <c r="V19" s="245">
        <f>'Calculated Data'!AE20</f>
        <v>2.6427578699073492E-3</v>
      </c>
      <c r="W19" s="143">
        <f>'Calculated Data'!AF20</f>
        <v>9.585487877092529E-4</v>
      </c>
      <c r="X19" s="49">
        <f t="shared" si="10"/>
        <v>6.3978137873572805E-3</v>
      </c>
      <c r="Y19" s="144">
        <f t="shared" si="11"/>
        <v>2.3206542700589298E-3</v>
      </c>
      <c r="Z19" s="251">
        <f>'Calculated Data'!AJ20</f>
        <v>1.3884107382016186E-2</v>
      </c>
      <c r="AA19" s="143">
        <f>'Calculated Data'!AK20</f>
        <v>3.3336215888640336E-3</v>
      </c>
      <c r="AB19" s="49">
        <f t="shared" si="12"/>
        <v>3.4458654730674747E-3</v>
      </c>
      <c r="AC19" s="144">
        <f t="shared" si="13"/>
        <v>8.2736408651697981E-4</v>
      </c>
      <c r="AD19" s="251">
        <f>'Calculated Data'!AO20</f>
        <v>1.7998293931179746E-2</v>
      </c>
      <c r="AE19" s="143">
        <f>'Calculated Data'!AP20</f>
        <v>2.0272217977926276E-3</v>
      </c>
      <c r="AF19" s="49">
        <f t="shared" si="14"/>
        <v>4.4404250859501559E-2</v>
      </c>
      <c r="AG19" s="205">
        <f t="shared" si="15"/>
        <v>5.0052257898466866E-3</v>
      </c>
    </row>
    <row r="20" spans="1:33" x14ac:dyDescent="0.25">
      <c r="A20" s="192" t="s">
        <v>86</v>
      </c>
      <c r="B20" s="248">
        <f>'Calculated Data'!F21</f>
        <v>0.30209696709069683</v>
      </c>
      <c r="C20" s="246">
        <f>'Calculated Data'!G21</f>
        <v>2.2567607449519848E-2</v>
      </c>
      <c r="D20" s="49">
        <f t="shared" si="0"/>
        <v>7.1877490380928402E-2</v>
      </c>
      <c r="E20" s="205">
        <f t="shared" si="1"/>
        <v>5.3759950446471798E-3</v>
      </c>
      <c r="F20" s="252">
        <f>'Calculated Data'!K21</f>
        <v>5.8401427022784641E-3</v>
      </c>
      <c r="G20" s="246">
        <f>'Calculated Data'!L21</f>
        <v>9.6971979061796776E-4</v>
      </c>
      <c r="H20" s="49">
        <f t="shared" si="2"/>
        <v>1.4411283342312219E-2</v>
      </c>
      <c r="I20" s="205">
        <f t="shared" si="3"/>
        <v>2.3934329599309555E-3</v>
      </c>
      <c r="J20" s="248">
        <f>'Calculated Data'!P21</f>
        <v>8.3378334320338698E-2</v>
      </c>
      <c r="K20" s="246">
        <f>'Calculated Data'!Q21</f>
        <v>8.6010987388246678E-3</v>
      </c>
      <c r="L20" s="49">
        <f t="shared" si="4"/>
        <v>0.20863849824110189</v>
      </c>
      <c r="M20" s="205">
        <f t="shared" si="5"/>
        <v>2.1541121539441987E-2</v>
      </c>
      <c r="N20" s="248">
        <f>'Calculated Data'!U21</f>
        <v>5.9874946994778556E-2</v>
      </c>
      <c r="O20" s="143">
        <f>'Calculated Data'!V21</f>
        <v>2.6897652818835922E-3</v>
      </c>
      <c r="P20" s="49">
        <f t="shared" si="6"/>
        <v>1.4880233108933012E-2</v>
      </c>
      <c r="Q20" s="205">
        <f t="shared" si="7"/>
        <v>6.7019851632484832E-4</v>
      </c>
      <c r="R20" s="248">
        <f>'Calculated Data'!Z21</f>
        <v>3.0352956426293121E-3</v>
      </c>
      <c r="S20" s="143">
        <f>'Calculated Data'!AA21</f>
        <v>3.6351690194527778E-4</v>
      </c>
      <c r="T20" s="49">
        <f t="shared" si="8"/>
        <v>7.7389992405347621E-3</v>
      </c>
      <c r="U20" s="205">
        <f t="shared" si="9"/>
        <v>9.2717073162627134E-4</v>
      </c>
      <c r="V20" s="245">
        <f>'Calculated Data'!AE21</f>
        <v>5.3076785939355758E-3</v>
      </c>
      <c r="W20" s="143">
        <f>'Calculated Data'!AF21</f>
        <v>1.0311299820906553E-3</v>
      </c>
      <c r="X20" s="49">
        <f t="shared" si="10"/>
        <v>1.2849281303372918E-2</v>
      </c>
      <c r="Y20" s="144">
        <f t="shared" si="11"/>
        <v>2.4966882484865806E-3</v>
      </c>
      <c r="Z20" s="251">
        <f>'Calculated Data'!AJ21</f>
        <v>1.9687715149814537E-2</v>
      </c>
      <c r="AA20" s="143">
        <f>'Calculated Data'!AK21</f>
        <v>3.768638003555971E-3</v>
      </c>
      <c r="AB20" s="49">
        <f t="shared" si="12"/>
        <v>4.8862498691278327E-3</v>
      </c>
      <c r="AC20" s="144">
        <f t="shared" si="13"/>
        <v>9.3532985100713676E-4</v>
      </c>
      <c r="AD20" s="251">
        <f>'Calculated Data'!AO21</f>
        <v>1.0305091660227906E-2</v>
      </c>
      <c r="AE20" s="143">
        <f>'Calculated Data'!AP21</f>
        <v>1.1853285267681929E-3</v>
      </c>
      <c r="AF20" s="49">
        <f t="shared" si="14"/>
        <v>2.5424069467951144E-2</v>
      </c>
      <c r="AG20" s="205">
        <f t="shared" si="15"/>
        <v>2.9264938603052446E-3</v>
      </c>
    </row>
    <row r="21" spans="1:33" x14ac:dyDescent="0.25">
      <c r="A21" s="192" t="s">
        <v>101</v>
      </c>
      <c r="B21" s="248">
        <f>'Calculated Data'!F22</f>
        <v>0.48483821334204075</v>
      </c>
      <c r="C21" s="246">
        <f>'Calculated Data'!G22</f>
        <v>1.8812113477906879E-2</v>
      </c>
      <c r="D21" s="49">
        <f t="shared" si="0"/>
        <v>0.11535684833716502</v>
      </c>
      <c r="E21" s="205">
        <f t="shared" si="1"/>
        <v>4.4960433098537103E-3</v>
      </c>
      <c r="F21" s="252">
        <f>'Calculated Data'!K22</f>
        <v>4.8225890008253914E-3</v>
      </c>
      <c r="G21" s="246">
        <f>'Calculated Data'!L22</f>
        <v>1.0887180934662777E-3</v>
      </c>
      <c r="H21" s="49">
        <f t="shared" si="2"/>
        <v>1.1900342179532461E-2</v>
      </c>
      <c r="I21" s="205">
        <f t="shared" si="3"/>
        <v>2.6868688877933014E-3</v>
      </c>
      <c r="J21" s="248">
        <f>'Calculated Data'!P22</f>
        <v>8.2001347550616749E-2</v>
      </c>
      <c r="K21" s="246">
        <f>'Calculated Data'!Q22</f>
        <v>9.2986610611904431E-3</v>
      </c>
      <c r="L21" s="49">
        <f t="shared" si="4"/>
        <v>0.20519284951143454</v>
      </c>
      <c r="M21" s="205">
        <f t="shared" si="5"/>
        <v>2.3284692047579793E-2</v>
      </c>
      <c r="N21" s="248">
        <f>'Calculated Data'!U22</f>
        <v>0.65034781329296243</v>
      </c>
      <c r="O21" s="143">
        <f>'Calculated Data'!V22</f>
        <v>8.5742225971463595E-3</v>
      </c>
      <c r="P21" s="49">
        <f t="shared" si="6"/>
        <v>0.16162564727661544</v>
      </c>
      <c r="Q21" s="205">
        <f t="shared" si="7"/>
        <v>2.1941655624128273E-3</v>
      </c>
      <c r="R21" s="248">
        <f>'Calculated Data'!Z22</f>
        <v>4.8520296952624178E-3</v>
      </c>
      <c r="S21" s="143">
        <f>'Calculated Data'!AA22</f>
        <v>6.5395365108805454E-4</v>
      </c>
      <c r="T21" s="49">
        <f t="shared" si="8"/>
        <v>1.2371069756539618E-2</v>
      </c>
      <c r="U21" s="205">
        <f t="shared" si="9"/>
        <v>1.6678241089101368E-3</v>
      </c>
      <c r="V21" s="245">
        <f>'Calculated Data'!AE22</f>
        <v>5.4535878114485171E-3</v>
      </c>
      <c r="W21" s="143">
        <f>'Calculated Data'!AF22</f>
        <v>1.4305478301522606E-3</v>
      </c>
      <c r="X21" s="49">
        <f t="shared" si="10"/>
        <v>1.3202510789182576E-2</v>
      </c>
      <c r="Y21" s="144">
        <f t="shared" si="11"/>
        <v>3.4635277122946509E-3</v>
      </c>
      <c r="Z21" s="251">
        <f>'Calculated Data'!AJ22</f>
        <v>1.0149155195874329E-2</v>
      </c>
      <c r="AA21" s="143">
        <f>'Calculated Data'!AK22</f>
        <v>2.9777096364219024E-3</v>
      </c>
      <c r="AB21" s="49">
        <f t="shared" si="12"/>
        <v>2.5188960664166335E-3</v>
      </c>
      <c r="AC21" s="144">
        <f t="shared" si="13"/>
        <v>7.3903108891792382E-4</v>
      </c>
      <c r="AD21" s="251">
        <f>'Calculated Data'!AO22</f>
        <v>3.9820326291224339E-2</v>
      </c>
      <c r="AE21" s="143">
        <f>'Calculated Data'!AP22</f>
        <v>3.3771349468204731E-3</v>
      </c>
      <c r="AF21" s="49">
        <f t="shared" si="14"/>
        <v>9.8242186993044087E-2</v>
      </c>
      <c r="AG21" s="205">
        <f t="shared" si="15"/>
        <v>8.3429940139555531E-3</v>
      </c>
    </row>
    <row r="22" spans="1:33" x14ac:dyDescent="0.25">
      <c r="A22" s="192" t="s">
        <v>17</v>
      </c>
      <c r="B22" s="248">
        <f>'Calculated Data'!F23</f>
        <v>0.20625800621032622</v>
      </c>
      <c r="C22" s="246">
        <f>'Calculated Data'!G23</f>
        <v>2.0377610721790018E-2</v>
      </c>
      <c r="D22" s="49">
        <f t="shared" si="0"/>
        <v>4.9074666323681682E-2</v>
      </c>
      <c r="E22" s="205">
        <f t="shared" si="1"/>
        <v>4.8517805320101937E-3</v>
      </c>
      <c r="F22" s="252">
        <f>'Calculated Data'!K23</f>
        <v>3.1937406189522354E-3</v>
      </c>
      <c r="G22" s="246">
        <f>'Calculated Data'!L23</f>
        <v>8.4461432272901738E-4</v>
      </c>
      <c r="H22" s="49">
        <f t="shared" si="2"/>
        <v>7.8809548546845947E-3</v>
      </c>
      <c r="I22" s="205">
        <f t="shared" si="3"/>
        <v>2.084372881544208E-3</v>
      </c>
      <c r="J22" s="248">
        <f>'Calculated Data'!P23</f>
        <v>8.061066899878104E-2</v>
      </c>
      <c r="K22" s="246">
        <f>'Calculated Data'!Q23</f>
        <v>5.6630236741232942E-3</v>
      </c>
      <c r="L22" s="49">
        <f t="shared" si="4"/>
        <v>0.20171293968886164</v>
      </c>
      <c r="M22" s="205">
        <f t="shared" si="5"/>
        <v>1.4196895586986644E-2</v>
      </c>
      <c r="N22" s="248">
        <f>'Calculated Data'!U23</f>
        <v>17.751892915727129</v>
      </c>
      <c r="O22" s="143">
        <f>'Calculated Data'!V23</f>
        <v>0.14239871482505767</v>
      </c>
      <c r="P22" s="49">
        <f t="shared" si="6"/>
        <v>4.4117334205552092</v>
      </c>
      <c r="Q22" s="205">
        <f t="shared" si="7"/>
        <v>3.8161829216385057E-2</v>
      </c>
      <c r="R22" s="248">
        <f>'Calculated Data'!Z23</f>
        <v>3.6328849651409444E-3</v>
      </c>
      <c r="S22" s="143">
        <f>'Calculated Data'!AA23</f>
        <v>6.7540370855189347E-4</v>
      </c>
      <c r="T22" s="49">
        <f t="shared" si="8"/>
        <v>9.2626542177029966E-3</v>
      </c>
      <c r="U22" s="205">
        <f t="shared" si="9"/>
        <v>1.7223049315972657E-3</v>
      </c>
      <c r="V22" s="245">
        <f>'Calculated Data'!AE23</f>
        <v>3.0433240858415427E-3</v>
      </c>
      <c r="W22" s="143">
        <f>'Calculated Data'!AF23</f>
        <v>6.5646665559216289E-4</v>
      </c>
      <c r="X22" s="49">
        <f t="shared" si="10"/>
        <v>7.3675386676555887E-3</v>
      </c>
      <c r="Y22" s="144">
        <f t="shared" si="11"/>
        <v>1.5894581321172184E-3</v>
      </c>
      <c r="Z22" s="251">
        <f>'Calculated Data'!AJ23</f>
        <v>1.1868208700548881E-2</v>
      </c>
      <c r="AA22" s="143">
        <f>'Calculated Data'!AK23</f>
        <v>3.7514162831237853E-3</v>
      </c>
      <c r="AB22" s="49">
        <f t="shared" si="12"/>
        <v>2.9455441003973007E-3</v>
      </c>
      <c r="AC22" s="144">
        <f t="shared" si="13"/>
        <v>9.3105560742006224E-4</v>
      </c>
      <c r="AD22" s="251">
        <f>'Calculated Data'!AO23</f>
        <v>2.0881274388677283E-2</v>
      </c>
      <c r="AE22" s="143">
        <f>'Calculated Data'!AP23</f>
        <v>1.8002862267763747E-3</v>
      </c>
      <c r="AF22" s="49">
        <f t="shared" si="14"/>
        <v>5.1516957649781772E-2</v>
      </c>
      <c r="AG22" s="205">
        <f t="shared" si="15"/>
        <v>4.4472989800962417E-3</v>
      </c>
    </row>
    <row r="23" spans="1:33" x14ac:dyDescent="0.25">
      <c r="A23" s="192" t="s">
        <v>78</v>
      </c>
      <c r="B23" s="248">
        <f>'Calculated Data'!F24</f>
        <v>0.27168198790952819</v>
      </c>
      <c r="C23" s="246">
        <f>'Calculated Data'!G24</f>
        <v>2.0402924133865942E-2</v>
      </c>
      <c r="D23" s="49">
        <f t="shared" si="0"/>
        <v>6.4640898783918918E-2</v>
      </c>
      <c r="E23" s="205">
        <f t="shared" si="1"/>
        <v>4.8602681413783769E-3</v>
      </c>
      <c r="F23" s="252">
        <f>'Calculated Data'!K24</f>
        <v>1.5388840477448553E-3</v>
      </c>
      <c r="G23" s="246">
        <f>'Calculated Data'!L24</f>
        <v>7.6444641809185585E-4</v>
      </c>
      <c r="H23" s="49">
        <f t="shared" si="2"/>
        <v>3.7973890662574426E-3</v>
      </c>
      <c r="I23" s="205">
        <f t="shared" si="3"/>
        <v>1.8864137563511278E-3</v>
      </c>
      <c r="J23" s="248">
        <f>'Calculated Data'!P24</f>
        <v>1.1250386498250267</v>
      </c>
      <c r="K23" s="246">
        <f>'Calculated Data'!Q24</f>
        <v>2.7362087109483815E-2</v>
      </c>
      <c r="L23" s="49">
        <f t="shared" si="4"/>
        <v>2.8151962530322825</v>
      </c>
      <c r="M23" s="205">
        <f t="shared" si="5"/>
        <v>6.9519614201329807E-2</v>
      </c>
      <c r="N23" s="248">
        <f>'Calculated Data'!U24</f>
        <v>126.29501754871235</v>
      </c>
      <c r="O23" s="143">
        <f>'Calculated Data'!V24</f>
        <v>1.0373271523333711</v>
      </c>
      <c r="P23" s="49">
        <f t="shared" si="6"/>
        <v>31.387072489358715</v>
      </c>
      <c r="Q23" s="205">
        <f t="shared" si="7"/>
        <v>0.27709577990850992</v>
      </c>
      <c r="R23" s="248">
        <f>'Calculated Data'!Z24</f>
        <v>1.3506625314041642E-3</v>
      </c>
      <c r="S23" s="143">
        <f>'Calculated Data'!AA24</f>
        <v>3.4220988017579152E-4</v>
      </c>
      <c r="T23" s="49">
        <f t="shared" si="8"/>
        <v>3.4437424012182592E-3</v>
      </c>
      <c r="U23" s="205">
        <f t="shared" si="9"/>
        <v>8.7258986601685773E-4</v>
      </c>
      <c r="V23" s="245">
        <f>'Calculated Data'!AE24</f>
        <v>1.6128271364812643E-3</v>
      </c>
      <c r="W23" s="143">
        <f>'Calculated Data'!AF24</f>
        <v>8.7507669188325048E-4</v>
      </c>
      <c r="X23" s="49">
        <f t="shared" si="10"/>
        <v>3.9044695724491582E-3</v>
      </c>
      <c r="Y23" s="144">
        <f t="shared" si="11"/>
        <v>2.1185082979079074E-3</v>
      </c>
      <c r="Z23" s="251">
        <f>'Calculated Data'!AJ24</f>
        <v>1.4547953112432392E-2</v>
      </c>
      <c r="AA23" s="143">
        <f>'Calculated Data'!AK24</f>
        <v>3.8826278792765934E-3</v>
      </c>
      <c r="AB23" s="49">
        <f t="shared" si="12"/>
        <v>3.6106238560836886E-3</v>
      </c>
      <c r="AC23" s="144">
        <f t="shared" si="13"/>
        <v>9.6362072528185735E-4</v>
      </c>
      <c r="AD23" s="251">
        <f>'Calculated Data'!AO24</f>
        <v>7.6917430266673125E-3</v>
      </c>
      <c r="AE23" s="143">
        <f>'Calculated Data'!AP24</f>
        <v>8.0702620340733868E-4</v>
      </c>
      <c r="AF23" s="49">
        <f t="shared" si="14"/>
        <v>1.8976581236473319E-2</v>
      </c>
      <c r="AG23" s="205">
        <f t="shared" si="15"/>
        <v>1.9927837723213537E-3</v>
      </c>
    </row>
    <row r="24" spans="1:33" x14ac:dyDescent="0.25">
      <c r="A24" s="192" t="s">
        <v>75</v>
      </c>
      <c r="B24" s="248">
        <f>'Calculated Data'!F25</f>
        <v>0.28696347187997573</v>
      </c>
      <c r="C24" s="246">
        <f>'Calculated Data'!G25</f>
        <v>1.4911917564138391E-2</v>
      </c>
      <c r="D24" s="49">
        <f t="shared" si="0"/>
        <v>6.8276799957208048E-2</v>
      </c>
      <c r="E24" s="205">
        <f t="shared" si="1"/>
        <v>3.5568646239767165E-3</v>
      </c>
      <c r="F24" s="252">
        <f>'Calculated Data'!K25</f>
        <v>7.4913410473158608E-3</v>
      </c>
      <c r="G24" s="246">
        <f>'Calculated Data'!L25</f>
        <v>9.8030434656911801E-4</v>
      </c>
      <c r="H24" s="49">
        <f t="shared" si="2"/>
        <v>1.848582199963086E-2</v>
      </c>
      <c r="I24" s="205">
        <f t="shared" si="3"/>
        <v>2.4198829871975051E-3</v>
      </c>
      <c r="J24" s="248">
        <f>'Calculated Data'!P25</f>
        <v>8.6167897889406528E-2</v>
      </c>
      <c r="K24" s="246">
        <f>'Calculated Data'!Q25</f>
        <v>6.6759136840006767E-3</v>
      </c>
      <c r="L24" s="49">
        <f t="shared" si="4"/>
        <v>0.21561885301243042</v>
      </c>
      <c r="M24" s="205">
        <f t="shared" si="5"/>
        <v>1.6730658525374725E-2</v>
      </c>
      <c r="N24" s="248">
        <f>'Calculated Data'!U25</f>
        <v>141.45879304970072</v>
      </c>
      <c r="O24" s="143">
        <f>'Calculated Data'!V25</f>
        <v>0.67720532922803867</v>
      </c>
      <c r="P24" s="49">
        <f t="shared" si="6"/>
        <v>35.155602159805213</v>
      </c>
      <c r="Q24" s="205">
        <f t="shared" si="7"/>
        <v>0.20316120179348204</v>
      </c>
      <c r="R24" s="248">
        <f>'Calculated Data'!Z25</f>
        <v>6.9668369324308909E-3</v>
      </c>
      <c r="S24" s="143">
        <f>'Calculated Data'!AA25</f>
        <v>7.0544411949525685E-4</v>
      </c>
      <c r="T24" s="49">
        <f t="shared" si="8"/>
        <v>1.7763128234291995E-2</v>
      </c>
      <c r="U24" s="205">
        <f t="shared" si="9"/>
        <v>1.7995256856533119E-3</v>
      </c>
      <c r="V24" s="245">
        <f>'Calculated Data'!AE25</f>
        <v>8.0784832380945588E-3</v>
      </c>
      <c r="W24" s="143">
        <f>'Calculated Data'!AF25</f>
        <v>8.095179681640595E-4</v>
      </c>
      <c r="X24" s="49">
        <f t="shared" si="10"/>
        <v>1.9557081649492179E-2</v>
      </c>
      <c r="Y24" s="144">
        <f t="shared" si="11"/>
        <v>1.961050541966239E-3</v>
      </c>
      <c r="Z24" s="251">
        <f>'Calculated Data'!AJ25</f>
        <v>1.2722911321456965E-2</v>
      </c>
      <c r="AA24" s="143">
        <f>'Calculated Data'!AK25</f>
        <v>3.2915612426018597E-3</v>
      </c>
      <c r="AB24" s="49">
        <f t="shared" si="12"/>
        <v>3.157670827027368E-3</v>
      </c>
      <c r="AC24" s="144">
        <f t="shared" si="13"/>
        <v>8.1692522040667016E-4</v>
      </c>
      <c r="AD24" s="251">
        <f>'Calculated Data'!AO25</f>
        <v>5.3701899160308222E-2</v>
      </c>
      <c r="AE24" s="143">
        <f>'Calculated Data'!AP25</f>
        <v>2.8402886548909057E-3</v>
      </c>
      <c r="AF24" s="49">
        <f t="shared" si="14"/>
        <v>0.13248992438194268</v>
      </c>
      <c r="AG24" s="205">
        <f t="shared" si="15"/>
        <v>7.0314465016280379E-3</v>
      </c>
    </row>
    <row r="25" spans="1:33" x14ac:dyDescent="0.25">
      <c r="A25" s="192" t="s">
        <v>132</v>
      </c>
      <c r="B25" s="248">
        <f>'Calculated Data'!F26</f>
        <v>0.22611930638036487</v>
      </c>
      <c r="C25" s="246">
        <f>'Calculated Data'!G26</f>
        <v>1.7886436443609346E-2</v>
      </c>
      <c r="D25" s="49">
        <f t="shared" si="0"/>
        <v>5.3800236479757062E-2</v>
      </c>
      <c r="E25" s="205">
        <f t="shared" si="1"/>
        <v>4.2603008409414483E-3</v>
      </c>
      <c r="F25" s="252">
        <f>'Calculated Data'!K26</f>
        <v>2.1360752627203688E-3</v>
      </c>
      <c r="G25" s="246">
        <f>'Calculated Data'!L26</f>
        <v>7.1536313036459434E-4</v>
      </c>
      <c r="H25" s="49">
        <f t="shared" si="2"/>
        <v>5.2710331614940487E-3</v>
      </c>
      <c r="I25" s="205">
        <f t="shared" si="3"/>
        <v>1.7653438435300674E-3</v>
      </c>
      <c r="J25" s="248">
        <f>'Calculated Data'!P26</f>
        <v>7.5815085464348481E-2</v>
      </c>
      <c r="K25" s="246">
        <f>'Calculated Data'!Q26</f>
        <v>7.9707462558469572E-3</v>
      </c>
      <c r="L25" s="49">
        <f t="shared" si="4"/>
        <v>0.18971289969082469</v>
      </c>
      <c r="M25" s="205">
        <f t="shared" si="5"/>
        <v>1.9961789633785178E-2</v>
      </c>
      <c r="N25" s="248">
        <f>'Calculated Data'!U26</f>
        <v>46.80050095404858</v>
      </c>
      <c r="O25" s="143">
        <f>'Calculated Data'!V26</f>
        <v>0.34676647547983031</v>
      </c>
      <c r="P25" s="49">
        <f t="shared" si="6"/>
        <v>11.630947479115347</v>
      </c>
      <c r="Q25" s="205">
        <f t="shared" si="7"/>
        <v>9.404377223420049E-2</v>
      </c>
      <c r="R25" s="248">
        <f>'Calculated Data'!Z26</f>
        <v>1.4575510299847608E-3</v>
      </c>
      <c r="S25" s="143">
        <f>'Calculated Data'!AA26</f>
        <v>6.5996379936640094E-4</v>
      </c>
      <c r="T25" s="49">
        <f t="shared" si="8"/>
        <v>3.7162726937272849E-3</v>
      </c>
      <c r="U25" s="205">
        <f t="shared" si="9"/>
        <v>1.6827302737832304E-3</v>
      </c>
      <c r="V25" s="245">
        <f>'Calculated Data'!AE26</f>
        <v>1.5757785231015253E-3</v>
      </c>
      <c r="W25" s="143">
        <f>'Calculated Data'!AF26</f>
        <v>8.143131219237145E-4</v>
      </c>
      <c r="X25" s="49">
        <f t="shared" si="10"/>
        <v>3.8147791274097593E-3</v>
      </c>
      <c r="Y25" s="144">
        <f t="shared" si="11"/>
        <v>1.9714079002456047E-3</v>
      </c>
      <c r="Z25" s="251">
        <f>'Calculated Data'!AJ26</f>
        <v>7.7439983365593015E-3</v>
      </c>
      <c r="AA25" s="143">
        <f>'Calculated Data'!AK26</f>
        <v>2.9078254432030911E-3</v>
      </c>
      <c r="AB25" s="49">
        <f t="shared" si="12"/>
        <v>1.9219655795810055E-3</v>
      </c>
      <c r="AC25" s="144">
        <f t="shared" si="13"/>
        <v>7.2168668272431819E-4</v>
      </c>
      <c r="AD25" s="251">
        <f>'Calculated Data'!AO26</f>
        <v>1.1646772527365078E-2</v>
      </c>
      <c r="AE25" s="143">
        <f>'Calculated Data'!AP26</f>
        <v>1.7786479678267625E-3</v>
      </c>
      <c r="AF25" s="49">
        <f t="shared" si="14"/>
        <v>2.8734179527579864E-2</v>
      </c>
      <c r="AG25" s="205">
        <f t="shared" si="15"/>
        <v>4.389977987180051E-3</v>
      </c>
    </row>
    <row r="26" spans="1:33" x14ac:dyDescent="0.25">
      <c r="A26" s="192" t="s">
        <v>116</v>
      </c>
      <c r="B26" s="248">
        <f>'Calculated Data'!F27</f>
        <v>0.17484760791136694</v>
      </c>
      <c r="C26" s="246">
        <f>'Calculated Data'!G27</f>
        <v>1.7935115858752682E-2</v>
      </c>
      <c r="D26" s="49">
        <f t="shared" si="0"/>
        <v>4.1601236109081882E-2</v>
      </c>
      <c r="E26" s="205">
        <f t="shared" si="1"/>
        <v>4.270023760953332E-3</v>
      </c>
      <c r="F26" s="252">
        <f>'Calculated Data'!K27</f>
        <v>4.6644454000927915E-4</v>
      </c>
      <c r="G26" s="246">
        <f>'Calculated Data'!L27</f>
        <v>5.8088296860273688E-4</v>
      </c>
      <c r="H26" s="49">
        <f t="shared" si="2"/>
        <v>1.151010304410143E-3</v>
      </c>
      <c r="I26" s="205">
        <f t="shared" si="3"/>
        <v>1.4334070783048429E-3</v>
      </c>
      <c r="J26" s="248">
        <f>'Calculated Data'!P27</f>
        <v>7.4356350363509821E-2</v>
      </c>
      <c r="K26" s="246">
        <f>'Calculated Data'!Q27</f>
        <v>8.92517223393164E-3</v>
      </c>
      <c r="L26" s="49">
        <f t="shared" si="4"/>
        <v>0.18606269123737612</v>
      </c>
      <c r="M26" s="205">
        <f t="shared" si="5"/>
        <v>2.2347734454557226E-2</v>
      </c>
      <c r="N26" s="248">
        <f>'Calculated Data'!U27</f>
        <v>14.001064017825607</v>
      </c>
      <c r="O26" s="143">
        <f>'Calculated Data'!V27</f>
        <v>0.12327477321911919</v>
      </c>
      <c r="P26" s="49">
        <f t="shared" si="6"/>
        <v>3.4795704516700052</v>
      </c>
      <c r="Q26" s="205">
        <f t="shared" si="7"/>
        <v>3.2641240926375249E-2</v>
      </c>
      <c r="R26" s="248">
        <f>'Calculated Data'!Z27</f>
        <v>6.4245683599283671E-4</v>
      </c>
      <c r="S26" s="143">
        <f>'Calculated Data'!AA27</f>
        <v>3.9219437631310509E-4</v>
      </c>
      <c r="T26" s="49">
        <f t="shared" si="8"/>
        <v>1.6380522859110946E-3</v>
      </c>
      <c r="U26" s="205">
        <f t="shared" si="9"/>
        <v>9.9997926053888237E-4</v>
      </c>
      <c r="V26" s="245">
        <f>'Calculated Data'!AE27</f>
        <v>3.4072539949888596E-4</v>
      </c>
      <c r="W26" s="143">
        <f>'Calculated Data'!AF27</f>
        <v>4.5739013150927912E-4</v>
      </c>
      <c r="X26" s="49">
        <f t="shared" si="10"/>
        <v>8.2485712499012027E-4</v>
      </c>
      <c r="Y26" s="144">
        <f t="shared" si="11"/>
        <v>1.1072931599329647E-3</v>
      </c>
      <c r="Z26" s="251">
        <f>'Calculated Data'!AJ27</f>
        <v>6.2672662662836718E-3</v>
      </c>
      <c r="AA26" s="143">
        <f>'Calculated Data'!AK27</f>
        <v>3.8292314926937133E-3</v>
      </c>
      <c r="AB26" s="49">
        <f t="shared" si="12"/>
        <v>1.5554587589462533E-3</v>
      </c>
      <c r="AC26" s="144">
        <f t="shared" si="13"/>
        <v>9.503683799806144E-4</v>
      </c>
      <c r="AD26" s="251">
        <f>'Calculated Data'!AO27</f>
        <v>4.1297798218705344E-3</v>
      </c>
      <c r="AE26" s="143">
        <f>'Calculated Data'!AP27</f>
        <v>7.5191877501982216E-4</v>
      </c>
      <c r="AF26" s="49">
        <f t="shared" si="14"/>
        <v>1.0188731215638435E-2</v>
      </c>
      <c r="AG26" s="205">
        <f t="shared" si="15"/>
        <v>1.8556248420083031E-3</v>
      </c>
    </row>
    <row r="27" spans="1:33" x14ac:dyDescent="0.25">
      <c r="A27" s="192" t="s">
        <v>26</v>
      </c>
      <c r="B27" s="248">
        <f>'Calculated Data'!F28</f>
        <v>0.43260331530873175</v>
      </c>
      <c r="C27" s="246">
        <f>'Calculated Data'!G28</f>
        <v>1.9600756630336901E-2</v>
      </c>
      <c r="D27" s="49">
        <f t="shared" si="0"/>
        <v>0.10292867530022504</v>
      </c>
      <c r="E27" s="205">
        <f t="shared" si="1"/>
        <v>4.6789505347534016E-3</v>
      </c>
      <c r="F27" s="252">
        <f>'Calculated Data'!K28</f>
        <v>1.97941269521919E-2</v>
      </c>
      <c r="G27" s="246">
        <f>'Calculated Data'!L28</f>
        <v>2.5683798293034844E-3</v>
      </c>
      <c r="H27" s="49">
        <f t="shared" si="2"/>
        <v>4.8844486609966917E-2</v>
      </c>
      <c r="I27" s="205">
        <f t="shared" si="3"/>
        <v>6.3400885371235529E-3</v>
      </c>
      <c r="J27" s="248">
        <f>'Calculated Data'!P28</f>
        <v>8.9979373668561485E-2</v>
      </c>
      <c r="K27" s="246">
        <f>'Calculated Data'!Q28</f>
        <v>1.0016128156132046E-2</v>
      </c>
      <c r="L27" s="49">
        <f t="shared" si="4"/>
        <v>0.22515634964302986</v>
      </c>
      <c r="M27" s="205">
        <f t="shared" si="5"/>
        <v>2.5081967345046238E-2</v>
      </c>
      <c r="N27" s="248">
        <f>'Calculated Data'!U28</f>
        <v>7.2838609621643551</v>
      </c>
      <c r="O27" s="143">
        <f>'Calculated Data'!V28</f>
        <v>6.6179854122184564E-2</v>
      </c>
      <c r="P27" s="49">
        <f t="shared" si="6"/>
        <v>1.8101986638838201</v>
      </c>
      <c r="Q27" s="205">
        <f t="shared" si="7"/>
        <v>1.7459717160715257E-2</v>
      </c>
      <c r="R27" s="248">
        <f>'Calculated Data'!Z28</f>
        <v>1.9028515509251154E-2</v>
      </c>
      <c r="S27" s="143">
        <f>'Calculated Data'!AA28</f>
        <v>1.6113290196343305E-3</v>
      </c>
      <c r="T27" s="49">
        <f t="shared" si="8"/>
        <v>4.8516416327417058E-2</v>
      </c>
      <c r="U27" s="205">
        <f t="shared" si="9"/>
        <v>4.1112185938427656E-3</v>
      </c>
      <c r="V27" s="245">
        <f>'Calculated Data'!AE28</f>
        <v>2.3170111580628771E-2</v>
      </c>
      <c r="W27" s="143">
        <f>'Calculated Data'!AF28</f>
        <v>2.2067994231843757E-3</v>
      </c>
      <c r="X27" s="49">
        <f t="shared" si="10"/>
        <v>5.609218347738771E-2</v>
      </c>
      <c r="Y27" s="144">
        <f t="shared" si="11"/>
        <v>5.3463321869226454E-3</v>
      </c>
      <c r="Z27" s="251">
        <f>'Calculated Data'!AJ28</f>
        <v>8.7690512654939566E-3</v>
      </c>
      <c r="AA27" s="143">
        <f>'Calculated Data'!AK28</f>
        <v>2.6025771409173542E-3</v>
      </c>
      <c r="AB27" s="49">
        <f t="shared" si="12"/>
        <v>2.176371167113251E-3</v>
      </c>
      <c r="AC27" s="144">
        <f t="shared" si="13"/>
        <v>6.4592779436399887E-4</v>
      </c>
      <c r="AD27" s="251">
        <f>'Calculated Data'!AO28</f>
        <v>0.13060849478724876</v>
      </c>
      <c r="AE27" s="143">
        <f>'Calculated Data'!AP28</f>
        <v>3.7432202510633093E-3</v>
      </c>
      <c r="AF27" s="49">
        <f t="shared" si="14"/>
        <v>0.32222900620974287</v>
      </c>
      <c r="AG27" s="205">
        <f t="shared" si="15"/>
        <v>9.3426109871845419E-3</v>
      </c>
    </row>
    <row r="28" spans="1:33" x14ac:dyDescent="0.25">
      <c r="A28" s="192" t="s">
        <v>40</v>
      </c>
      <c r="B28" s="248">
        <f>'Calculated Data'!F29</f>
        <v>0.21844400756968763</v>
      </c>
      <c r="C28" s="246">
        <f>'Calculated Data'!G29</f>
        <v>2.0249327807921415E-2</v>
      </c>
      <c r="D28" s="49">
        <f t="shared" si="0"/>
        <v>5.1974063838078156E-2</v>
      </c>
      <c r="E28" s="205">
        <f t="shared" si="1"/>
        <v>4.8216915075048154E-3</v>
      </c>
      <c r="F28" s="252">
        <f>'Calculated Data'!K29</f>
        <v>9.0373833116791987E-4</v>
      </c>
      <c r="G28" s="246">
        <f>'Calculated Data'!L29</f>
        <v>7.5579633671209114E-4</v>
      </c>
      <c r="H28" s="49">
        <f t="shared" si="2"/>
        <v>2.2300874861650405E-3</v>
      </c>
      <c r="I28" s="205">
        <f t="shared" si="3"/>
        <v>1.8650383144135129E-3</v>
      </c>
      <c r="J28" s="248">
        <f>'Calculated Data'!P29</f>
        <v>7.936178431938766E-2</v>
      </c>
      <c r="K28" s="246">
        <f>'Calculated Data'!Q29</f>
        <v>8.0601450445918679E-3</v>
      </c>
      <c r="L28" s="49">
        <f t="shared" si="4"/>
        <v>0.19858784219070505</v>
      </c>
      <c r="M28" s="205">
        <f t="shared" si="5"/>
        <v>2.0186872497419659E-2</v>
      </c>
      <c r="N28" s="248">
        <f>'Calculated Data'!U29</f>
        <v>3.0087915823898173</v>
      </c>
      <c r="O28" s="143">
        <f>'Calculated Data'!V29</f>
        <v>2.4357868355221923E-2</v>
      </c>
      <c r="P28" s="49">
        <f t="shared" si="6"/>
        <v>0.7477504761058118</v>
      </c>
      <c r="Q28" s="205">
        <f t="shared" si="7"/>
        <v>6.5194153088547029E-3</v>
      </c>
      <c r="R28" s="248">
        <f>'Calculated Data'!Z29</f>
        <v>8.6245169439808284E-4</v>
      </c>
      <c r="S28" s="143">
        <f>'Calculated Data'!AA29</f>
        <v>3.7455930161958039E-4</v>
      </c>
      <c r="T28" s="49">
        <f t="shared" si="8"/>
        <v>2.1989663590604681E-3</v>
      </c>
      <c r="U28" s="205">
        <f t="shared" si="9"/>
        <v>9.5502755351173254E-4</v>
      </c>
      <c r="V28" s="245">
        <f>'Calculated Data'!AE29</f>
        <v>7.4866631115251005E-4</v>
      </c>
      <c r="W28" s="143">
        <f>'Calculated Data'!AF29</f>
        <v>6.3649613701175834E-4</v>
      </c>
      <c r="X28" s="49">
        <f t="shared" si="10"/>
        <v>1.8124352980507324E-3</v>
      </c>
      <c r="Y28" s="144">
        <f t="shared" si="11"/>
        <v>1.5408983764240982E-3</v>
      </c>
      <c r="Z28" s="251">
        <f>'Calculated Data'!AJ29</f>
        <v>8.9304824220020548E-3</v>
      </c>
      <c r="AA28" s="143">
        <f>'Calculated Data'!AK29</f>
        <v>3.5099480486169982E-3</v>
      </c>
      <c r="AB28" s="49">
        <f t="shared" si="12"/>
        <v>2.2164364038031611E-3</v>
      </c>
      <c r="AC28" s="144">
        <f t="shared" si="13"/>
        <v>8.7112614252602555E-4</v>
      </c>
      <c r="AD28" s="251">
        <f>'Calculated Data'!AO29</f>
        <v>4.9133667953126792E-3</v>
      </c>
      <c r="AE28" s="143">
        <f>'Calculated Data'!AP29</f>
        <v>6.4410996330556121E-4</v>
      </c>
      <c r="AF28" s="49">
        <f t="shared" si="14"/>
        <v>1.2121947367791912E-2</v>
      </c>
      <c r="AG28" s="205">
        <f t="shared" si="15"/>
        <v>1.5899969440272665E-3</v>
      </c>
    </row>
    <row r="29" spans="1:33" x14ac:dyDescent="0.25">
      <c r="A29" s="192" t="s">
        <v>96</v>
      </c>
      <c r="B29" s="248">
        <f>'Calculated Data'!F30</f>
        <v>0.21785941297359582</v>
      </c>
      <c r="C29" s="246">
        <f>'Calculated Data'!G30</f>
        <v>1.4204009423139869E-2</v>
      </c>
      <c r="D29" s="49">
        <f t="shared" si="0"/>
        <v>5.1834972099216982E-2</v>
      </c>
      <c r="E29" s="205">
        <f t="shared" si="1"/>
        <v>3.384923285589331E-3</v>
      </c>
      <c r="F29" s="252">
        <f>'Calculated Data'!K30</f>
        <v>1.2124376428433693E-3</v>
      </c>
      <c r="G29" s="246">
        <f>'Calculated Data'!L30</f>
        <v>7.4141941298841451E-4</v>
      </c>
      <c r="H29" s="49">
        <f t="shared" si="2"/>
        <v>2.9918416889169737E-3</v>
      </c>
      <c r="I29" s="205">
        <f t="shared" si="3"/>
        <v>1.82957499679693E-3</v>
      </c>
      <c r="J29" s="248">
        <f>'Calculated Data'!P30</f>
        <v>9.2614905453748647E-2</v>
      </c>
      <c r="K29" s="246">
        <f>'Calculated Data'!Q30</f>
        <v>9.9985615308330351E-3</v>
      </c>
      <c r="L29" s="49">
        <f t="shared" si="4"/>
        <v>0.23175126903318619</v>
      </c>
      <c r="M29" s="205">
        <f t="shared" si="5"/>
        <v>2.5039143948222976E-2</v>
      </c>
      <c r="N29" s="248">
        <f>'Calculated Data'!U30</f>
        <v>2.0010630872738426</v>
      </c>
      <c r="O29" s="143">
        <f>'Calculated Data'!V30</f>
        <v>1.6517222306786025E-2</v>
      </c>
      <c r="P29" s="49">
        <f t="shared" si="6"/>
        <v>0.49730791756546538</v>
      </c>
      <c r="Q29" s="205">
        <f t="shared" si="7"/>
        <v>4.4092408699577708E-3</v>
      </c>
      <c r="R29" s="248">
        <f>'Calculated Data'!Z30</f>
        <v>3.7516491384666276E-3</v>
      </c>
      <c r="S29" s="143">
        <f>'Calculated Data'!AA30</f>
        <v>7.9417093181398965E-4</v>
      </c>
      <c r="T29" s="49">
        <f t="shared" si="8"/>
        <v>9.5654635500993703E-3</v>
      </c>
      <c r="U29" s="205">
        <f t="shared" si="9"/>
        <v>2.0250988759836978E-3</v>
      </c>
      <c r="V29" s="245">
        <f>'Calculated Data'!AE30</f>
        <v>1.9226867902291379E-4</v>
      </c>
      <c r="W29" s="143">
        <f>'Calculated Data'!AF30</f>
        <v>4.4989072069870258E-4</v>
      </c>
      <c r="X29" s="49">
        <f t="shared" si="10"/>
        <v>4.6546042660082775E-4</v>
      </c>
      <c r="Y29" s="144">
        <f t="shared" si="11"/>
        <v>1.0891351766587369E-3</v>
      </c>
      <c r="Z29" s="251">
        <f>'Calculated Data'!AJ30</f>
        <v>1.663680803312588E-2</v>
      </c>
      <c r="AA29" s="143">
        <f>'Calculated Data'!AK30</f>
        <v>2.5949416223758448E-3</v>
      </c>
      <c r="AB29" s="49">
        <f t="shared" si="12"/>
        <v>4.1290520741474662E-3</v>
      </c>
      <c r="AC29" s="144">
        <f t="shared" si="13"/>
        <v>6.4403277979373967E-4</v>
      </c>
      <c r="AD29" s="251">
        <f>'Calculated Data'!AO30</f>
        <v>1.8929345959085193E-3</v>
      </c>
      <c r="AE29" s="143">
        <f>'Calculated Data'!AP30</f>
        <v>5.9537163564735726E-4</v>
      </c>
      <c r="AF29" s="49">
        <f t="shared" si="14"/>
        <v>4.6701283454282129E-3</v>
      </c>
      <c r="AG29" s="205">
        <f t="shared" si="15"/>
        <v>1.4690060802296991E-3</v>
      </c>
    </row>
    <row r="30" spans="1:33" x14ac:dyDescent="0.25">
      <c r="A30" s="192" t="s">
        <v>144</v>
      </c>
      <c r="B30" s="248">
        <f>'Calculated Data'!F31</f>
        <v>0.28566002996235557</v>
      </c>
      <c r="C30" s="246">
        <f>'Calculated Data'!G31</f>
        <v>1.8330418440972645E-2</v>
      </c>
      <c r="D30" s="49">
        <f t="shared" si="0"/>
        <v>6.7966673924503743E-2</v>
      </c>
      <c r="E30" s="205">
        <f t="shared" si="1"/>
        <v>4.3685024142380352E-3</v>
      </c>
      <c r="F30" s="252">
        <f>'Calculated Data'!K31</f>
        <v>1.6595048454280255E-4</v>
      </c>
      <c r="G30" s="246">
        <f>'Calculated Data'!L31</f>
        <v>6.9469263786318741E-4</v>
      </c>
      <c r="H30" s="49">
        <f t="shared" si="2"/>
        <v>4.0950359870612284E-4</v>
      </c>
      <c r="I30" s="205">
        <f t="shared" si="3"/>
        <v>1.7142416591664604E-3</v>
      </c>
      <c r="J30" s="248">
        <f>'Calculated Data'!P31</f>
        <v>7.8232182850041479E-2</v>
      </c>
      <c r="K30" s="246">
        <f>'Calculated Data'!Q31</f>
        <v>8.2836341041394208E-3</v>
      </c>
      <c r="L30" s="49">
        <f t="shared" si="4"/>
        <v>0.19576122834555607</v>
      </c>
      <c r="M30" s="205">
        <f t="shared" si="5"/>
        <v>2.0745137743032903E-2</v>
      </c>
      <c r="N30" s="248">
        <f>'Calculated Data'!U31</f>
        <v>1.3758393133410787</v>
      </c>
      <c r="O30" s="143">
        <f>'Calculated Data'!V31</f>
        <v>1.0362937593877233E-2</v>
      </c>
      <c r="P30" s="49">
        <f t="shared" si="6"/>
        <v>0.34192614324543663</v>
      </c>
      <c r="Q30" s="205">
        <f t="shared" si="7"/>
        <v>2.803167211939849E-3</v>
      </c>
      <c r="R30" s="248">
        <f>'Calculated Data'!Z31</f>
        <v>2.7010372090958891E-4</v>
      </c>
      <c r="S30" s="143">
        <f>'Calculated Data'!AA31</f>
        <v>1.9068763213707848E-4</v>
      </c>
      <c r="T30" s="49">
        <f t="shared" si="8"/>
        <v>6.8867508707460873E-4</v>
      </c>
      <c r="U30" s="205">
        <f t="shared" si="9"/>
        <v>4.8619522261738555E-4</v>
      </c>
      <c r="V30" s="245">
        <f>'Calculated Data'!AE31</f>
        <v>-2.9217295574913569E-5</v>
      </c>
      <c r="W30" s="143">
        <f>'Calculated Data'!AF31</f>
        <v>-4.6456157785128131E-4</v>
      </c>
      <c r="X30" s="49">
        <f t="shared" si="10"/>
        <v>-7.0731722564136478E-5</v>
      </c>
      <c r="Y30" s="144">
        <f t="shared" si="11"/>
        <v>-1.1246503435113752E-3</v>
      </c>
      <c r="Z30" s="251">
        <f>'Calculated Data'!AJ31</f>
        <v>1.1295633881230498E-2</v>
      </c>
      <c r="AA30" s="143">
        <f>'Calculated Data'!AK31</f>
        <v>3.7286318536456494E-3</v>
      </c>
      <c r="AB30" s="49">
        <f t="shared" si="12"/>
        <v>2.8034380401119508E-3</v>
      </c>
      <c r="AC30" s="144">
        <f t="shared" si="13"/>
        <v>9.2540078977361212E-4</v>
      </c>
      <c r="AD30" s="251">
        <f>'Calculated Data'!AO31</f>
        <v>3.9091462322024068E-4</v>
      </c>
      <c r="AE30" s="143">
        <f>'Calculated Data'!AP31</f>
        <v>2.8511727285072426E-4</v>
      </c>
      <c r="AF30" s="49">
        <f t="shared" si="14"/>
        <v>9.644397997105778E-4</v>
      </c>
      <c r="AG30" s="205">
        <f t="shared" si="15"/>
        <v>7.0343600302166158E-4</v>
      </c>
    </row>
    <row r="31" spans="1:33" x14ac:dyDescent="0.25">
      <c r="A31" s="192" t="s">
        <v>147</v>
      </c>
      <c r="B31" s="248">
        <f>'Calculated Data'!F32</f>
        <v>0.50669794900306464</v>
      </c>
      <c r="C31" s="246">
        <f>'Calculated Data'!G32</f>
        <v>2.8253536408636475E-2</v>
      </c>
      <c r="D31" s="49">
        <f t="shared" si="0"/>
        <v>0.12055790333230888</v>
      </c>
      <c r="E31" s="205">
        <f t="shared" si="1"/>
        <v>6.7369601689232193E-3</v>
      </c>
      <c r="F31" s="252">
        <f>'Calculated Data'!K32</f>
        <v>4.5694551778761264E-4</v>
      </c>
      <c r="G31" s="246">
        <f>'Calculated Data'!L32</f>
        <v>5.2598575423079487E-4</v>
      </c>
      <c r="H31" s="49">
        <f t="shared" si="2"/>
        <v>1.1275702777378584E-3</v>
      </c>
      <c r="I31" s="205">
        <f t="shared" si="3"/>
        <v>1.2979416648636892E-3</v>
      </c>
      <c r="J31" s="248">
        <f>'Calculated Data'!P32</f>
        <v>7.7753738615194162E-2</v>
      </c>
      <c r="K31" s="246">
        <f>'Calculated Data'!Q32</f>
        <v>9.6761639634166674E-3</v>
      </c>
      <c r="L31" s="49">
        <f t="shared" si="4"/>
        <v>0.19456401221663772</v>
      </c>
      <c r="M31" s="205">
        <f t="shared" si="5"/>
        <v>2.4227071392227278E-2</v>
      </c>
      <c r="N31" s="248">
        <f>'Calculated Data'!U32</f>
        <v>1.0647453387887267</v>
      </c>
      <c r="O31" s="143">
        <f>'Calculated Data'!V32</f>
        <v>1.4159592692215754E-2</v>
      </c>
      <c r="P31" s="49">
        <f t="shared" si="6"/>
        <v>0.26461249049970381</v>
      </c>
      <c r="Q31" s="205">
        <f t="shared" si="7"/>
        <v>3.6217094109077864E-3</v>
      </c>
      <c r="R31" s="248">
        <f>'Calculated Data'!Z32</f>
        <v>4.8188696758288149E-4</v>
      </c>
      <c r="S31" s="143">
        <f>'Calculated Data'!AA32</f>
        <v>3.2861116776719643E-4</v>
      </c>
      <c r="T31" s="49">
        <f t="shared" si="8"/>
        <v>1.2286522682571407E-3</v>
      </c>
      <c r="U31" s="205">
        <f t="shared" si="9"/>
        <v>8.3785871746188821E-4</v>
      </c>
      <c r="V31" s="245">
        <f>'Calculated Data'!AE32</f>
        <v>-5.8849867708546593E-6</v>
      </c>
      <c r="W31" s="143">
        <f>'Calculated Data'!AF32</f>
        <v>-4.6978861759501339E-4</v>
      </c>
      <c r="X31" s="49">
        <f t="shared" si="10"/>
        <v>-1.4246878206178277E-5</v>
      </c>
      <c r="Y31" s="144">
        <f t="shared" si="11"/>
        <v>-1.1373043789447931E-3</v>
      </c>
      <c r="Z31" s="251">
        <f>'Calculated Data'!AJ32</f>
        <v>1.7540350720607202E-2</v>
      </c>
      <c r="AA31" s="143">
        <f>'Calculated Data'!AK32</f>
        <v>3.8599333630095702E-3</v>
      </c>
      <c r="AB31" s="49">
        <f t="shared" si="12"/>
        <v>4.3533003073660684E-3</v>
      </c>
      <c r="AC31" s="144">
        <f t="shared" si="13"/>
        <v>9.5798823322187183E-4</v>
      </c>
      <c r="AD31" s="251">
        <f>'Calculated Data'!AO32</f>
        <v>3.9441858585794696E-4</v>
      </c>
      <c r="AE31" s="143">
        <f>'Calculated Data'!AP32</f>
        <v>3.7907544343944026E-4</v>
      </c>
      <c r="AF31" s="49">
        <f t="shared" si="14"/>
        <v>9.7308455440577089E-4</v>
      </c>
      <c r="AG31" s="205">
        <f t="shared" si="15"/>
        <v>9.3524066887514076E-4</v>
      </c>
    </row>
    <row r="32" spans="1:33" ht="15.75" thickBot="1" x14ac:dyDescent="0.3">
      <c r="A32" s="193" t="s">
        <v>14</v>
      </c>
      <c r="B32" s="249">
        <f>'Calculated Data'!F33</f>
        <v>0.17868773053344555</v>
      </c>
      <c r="C32" s="250">
        <f>'Calculated Data'!G33</f>
        <v>1.6411130002285047E-2</v>
      </c>
      <c r="D32" s="207">
        <f t="shared" si="0"/>
        <v>4.25149108787699E-2</v>
      </c>
      <c r="E32" s="208">
        <f t="shared" si="1"/>
        <v>3.9078123087403849E-3</v>
      </c>
      <c r="F32" s="253">
        <f>'Calculated Data'!K33</f>
        <v>3.6945884054229497E-4</v>
      </c>
      <c r="G32" s="250">
        <f>'Calculated Data'!L33</f>
        <v>5.7762821022289254E-4</v>
      </c>
      <c r="H32" s="207">
        <f>(F32/$F$35)*100</f>
        <v>9.1168594772520167E-4</v>
      </c>
      <c r="I32" s="208">
        <f t="shared" si="3"/>
        <v>1.4253734791745284E-3</v>
      </c>
      <c r="J32" s="249">
        <f>'Calculated Data'!P33</f>
        <v>7.4631791027743311E-2</v>
      </c>
      <c r="K32" s="250">
        <f>'Calculated Data'!Q33</f>
        <v>8.5719531900110123E-3</v>
      </c>
      <c r="L32" s="207">
        <f t="shared" si="4"/>
        <v>0.18675192935910948</v>
      </c>
      <c r="M32" s="208">
        <f t="shared" si="5"/>
        <v>2.1464564141349597E-2</v>
      </c>
      <c r="N32" s="249">
        <f>'Calculated Data'!U33</f>
        <v>0.79810471009859085</v>
      </c>
      <c r="O32" s="254">
        <f>'Calculated Data'!V33</f>
        <v>1.3769037072854054E-2</v>
      </c>
      <c r="P32" s="207">
        <f t="shared" si="6"/>
        <v>0.19834646588731161</v>
      </c>
      <c r="Q32" s="208">
        <f t="shared" si="7"/>
        <v>3.481615880248751E-3</v>
      </c>
      <c r="R32" s="249">
        <f>'Calculated Data'!Z33</f>
        <v>2.160163218187399E-4</v>
      </c>
      <c r="S32" s="254">
        <f>'Calculated Data'!AA33</f>
        <v>1.8629960560797613E-4</v>
      </c>
      <c r="T32" s="207">
        <f t="shared" si="8"/>
        <v>5.5077012170392549E-4</v>
      </c>
      <c r="U32" s="208">
        <f t="shared" si="9"/>
        <v>4.7500552349935256E-4</v>
      </c>
      <c r="V32" s="245">
        <f>'Calculated Data'!AE33</f>
        <v>-1.2107525247509448E-4</v>
      </c>
      <c r="W32" s="143">
        <f>'Calculated Data'!AF33</f>
        <v>-4.3899195610886456E-4</v>
      </c>
      <c r="X32" s="207">
        <f t="shared" si="10"/>
        <v>-2.9310930388794188E-4</v>
      </c>
      <c r="Y32" s="206">
        <f t="shared" si="11"/>
        <v>-1.0627497302094359E-3</v>
      </c>
      <c r="Z32" s="251">
        <f>'Calculated Data'!AJ33</f>
        <v>9.2995564205251308E-3</v>
      </c>
      <c r="AA32" s="143">
        <f>'Calculated Data'!AK33</f>
        <v>3.4157750938368031E-3</v>
      </c>
      <c r="AB32" s="207">
        <f t="shared" si="12"/>
        <v>2.308036051769363E-3</v>
      </c>
      <c r="AC32" s="206">
        <f t="shared" si="13"/>
        <v>8.4775356901302802E-4</v>
      </c>
      <c r="AD32" s="251">
        <f>'Calculated Data'!AO33</f>
        <v>4.6515027760450243E-4</v>
      </c>
      <c r="AE32" s="143">
        <f>'Calculated Data'!AP33</f>
        <v>4.581210655275997E-4</v>
      </c>
      <c r="AF32" s="207">
        <f t="shared" si="14"/>
        <v>1.1475893044693294E-3</v>
      </c>
      <c r="AG32" s="208">
        <f t="shared" si="15"/>
        <v>1.1302584911104154E-3</v>
      </c>
    </row>
    <row r="34" spans="1:32" ht="15.75" thickBot="1" x14ac:dyDescent="0.3">
      <c r="C34" s="194" t="s">
        <v>314</v>
      </c>
      <c r="G34" s="194" t="s">
        <v>314</v>
      </c>
      <c r="K34" s="194" t="s">
        <v>314</v>
      </c>
      <c r="O34" s="194" t="s">
        <v>314</v>
      </c>
      <c r="S34" s="194" t="s">
        <v>314</v>
      </c>
      <c r="W34" s="194" t="s">
        <v>314</v>
      </c>
      <c r="AA34" s="194" t="s">
        <v>314</v>
      </c>
      <c r="AE34" s="194" t="s">
        <v>314</v>
      </c>
    </row>
    <row r="35" spans="1:32" ht="15.75" thickBot="1" x14ac:dyDescent="0.3">
      <c r="A35" s="195" t="s">
        <v>264</v>
      </c>
      <c r="B35" s="196">
        <v>420.29426109575701</v>
      </c>
      <c r="C35" s="197">
        <f>'Calculated Data'!G35</f>
        <v>1.5473983203360901</v>
      </c>
      <c r="D35" s="196">
        <f t="shared" ref="D35:AF35" si="16">SUM(D2:D32)</f>
        <v>96.475129402031811</v>
      </c>
      <c r="E35" s="197"/>
      <c r="F35" s="196">
        <v>40.524792716631453</v>
      </c>
      <c r="G35" s="197">
        <f>'Calculated Data'!L35</f>
        <v>0.1413581500806495</v>
      </c>
      <c r="H35" s="196">
        <f t="shared" si="16"/>
        <v>95.371608369375394</v>
      </c>
      <c r="I35" s="197"/>
      <c r="J35" s="196">
        <v>39.963062916598929</v>
      </c>
      <c r="K35" s="197">
        <f>'Calculated Data'!Q35</f>
        <v>0.17096510933649023</v>
      </c>
      <c r="L35" s="196">
        <f t="shared" si="16"/>
        <v>105.28784187642701</v>
      </c>
      <c r="M35" s="197"/>
      <c r="N35" s="196">
        <v>402.3790928304341</v>
      </c>
      <c r="O35" s="197">
        <f>'Calculated Data'!V35</f>
        <v>1.3024675955483083</v>
      </c>
      <c r="P35" s="196">
        <f t="shared" si="16"/>
        <v>90.151575630563471</v>
      </c>
      <c r="Q35" s="197"/>
      <c r="R35" s="196">
        <v>39.220777109413106</v>
      </c>
      <c r="S35" s="197">
        <f>'Calculated Data'!AA35</f>
        <v>0.12401012570467934</v>
      </c>
      <c r="T35" s="196">
        <f t="shared" si="16"/>
        <v>97.969680668980544</v>
      </c>
      <c r="U35" s="197"/>
      <c r="V35" s="196">
        <v>41.307202080962448</v>
      </c>
      <c r="W35" s="197">
        <f>'Calculated Data'!AF35</f>
        <v>0.15081371162160256</v>
      </c>
      <c r="X35" s="196">
        <f t="shared" si="16"/>
        <v>98.818217711688419</v>
      </c>
      <c r="Y35" s="197"/>
      <c r="Z35" s="196">
        <v>402.92076085189399</v>
      </c>
      <c r="AA35" s="197">
        <f>'Calculated Data'!AK40</f>
        <v>2.1658898898129178E-2</v>
      </c>
      <c r="AB35" s="196">
        <f t="shared" si="16"/>
        <v>0.1267895423137437</v>
      </c>
      <c r="AC35" s="197"/>
      <c r="AD35" s="196">
        <v>40.532817428060483</v>
      </c>
      <c r="AE35" s="197">
        <f>'Calculated Data'!AP35</f>
        <v>0.177825203713918</v>
      </c>
      <c r="AF35" s="198">
        <f t="shared" si="16"/>
        <v>118.83343194548975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3"/>
  <sheetViews>
    <sheetView workbookViewId="0">
      <selection activeCell="C4" sqref="C4"/>
    </sheetView>
  </sheetViews>
  <sheetFormatPr defaultRowHeight="15" x14ac:dyDescent="0.25"/>
  <cols>
    <col min="1" max="1" width="16" bestFit="1" customWidth="1"/>
    <col min="3" max="3" width="12" bestFit="1" customWidth="1"/>
    <col min="6" max="6" width="12" bestFit="1" customWidth="1"/>
    <col min="8" max="8" width="12" bestFit="1" customWidth="1"/>
    <col min="9" max="9" width="11" bestFit="1" customWidth="1"/>
    <col min="12" max="12" width="12" bestFit="1" customWidth="1"/>
    <col min="15" max="15" width="12" bestFit="1" customWidth="1"/>
    <col min="18" max="18" width="12" bestFit="1" customWidth="1"/>
    <col min="21" max="21" width="12" bestFit="1" customWidth="1"/>
    <col min="24" max="24" width="12" bestFit="1" customWidth="1"/>
  </cols>
  <sheetData>
    <row r="1" spans="1:24" ht="15.75" thickBot="1" x14ac:dyDescent="0.3">
      <c r="A1" s="53"/>
      <c r="B1" s="53" t="s">
        <v>197</v>
      </c>
      <c r="C1" s="53"/>
      <c r="D1" s="52"/>
      <c r="E1" s="52" t="s">
        <v>193</v>
      </c>
      <c r="F1" s="52"/>
      <c r="G1" s="53"/>
      <c r="H1" s="53" t="s">
        <v>198</v>
      </c>
      <c r="I1" s="53"/>
      <c r="J1" s="52"/>
      <c r="K1" s="52" t="s">
        <v>191</v>
      </c>
      <c r="L1" s="52"/>
      <c r="M1" s="53"/>
      <c r="N1" s="53" t="s">
        <v>195</v>
      </c>
      <c r="O1" s="53"/>
      <c r="P1" s="52"/>
      <c r="Q1" s="52" t="s">
        <v>194</v>
      </c>
      <c r="R1" s="52"/>
      <c r="S1" s="53"/>
      <c r="T1" s="53" t="s">
        <v>190</v>
      </c>
      <c r="U1" s="53"/>
      <c r="V1" s="52"/>
      <c r="W1" s="52" t="s">
        <v>196</v>
      </c>
      <c r="X1" s="52"/>
    </row>
    <row r="2" spans="1:24" x14ac:dyDescent="0.25">
      <c r="A2" s="54"/>
      <c r="B2" s="54" t="s">
        <v>136</v>
      </c>
      <c r="C2" s="54" t="s">
        <v>232</v>
      </c>
      <c r="D2" s="51"/>
      <c r="E2" s="51" t="s">
        <v>136</v>
      </c>
      <c r="F2" s="51" t="s">
        <v>232</v>
      </c>
      <c r="G2" s="54"/>
      <c r="H2" s="54" t="s">
        <v>136</v>
      </c>
      <c r="I2" s="54" t="s">
        <v>232</v>
      </c>
      <c r="J2" s="51"/>
      <c r="K2" s="51" t="s">
        <v>136</v>
      </c>
      <c r="L2" s="51" t="s">
        <v>232</v>
      </c>
      <c r="M2" s="54"/>
      <c r="N2" s="54" t="s">
        <v>136</v>
      </c>
      <c r="O2" s="54" t="s">
        <v>232</v>
      </c>
      <c r="P2" s="51"/>
      <c r="Q2" s="51" t="s">
        <v>136</v>
      </c>
      <c r="R2" s="51" t="s">
        <v>232</v>
      </c>
      <c r="S2" s="54"/>
      <c r="T2" s="54" t="s">
        <v>136</v>
      </c>
      <c r="U2" s="54" t="s">
        <v>232</v>
      </c>
      <c r="V2" s="51"/>
      <c r="W2" s="51" t="s">
        <v>136</v>
      </c>
      <c r="X2" s="51" t="s">
        <v>232</v>
      </c>
    </row>
    <row r="3" spans="1:24" x14ac:dyDescent="0.25">
      <c r="A3" s="50" t="s">
        <v>269</v>
      </c>
      <c r="B3" s="50">
        <v>552.7916855269965</v>
      </c>
      <c r="C3" s="50"/>
      <c r="D3" s="49" t="s">
        <v>269</v>
      </c>
      <c r="E3" s="49">
        <v>93.658119782062101</v>
      </c>
      <c r="F3" s="49"/>
      <c r="G3" s="50" t="s">
        <v>269</v>
      </c>
      <c r="H3" s="50">
        <v>133.97148156313798</v>
      </c>
      <c r="I3" s="50"/>
      <c r="J3" s="49" t="s">
        <v>269</v>
      </c>
      <c r="K3" s="49">
        <v>86.782133267421187</v>
      </c>
      <c r="L3" s="49"/>
      <c r="M3" s="50" t="s">
        <v>269</v>
      </c>
      <c r="N3" s="50">
        <v>30.017016451784027</v>
      </c>
      <c r="O3" s="50"/>
      <c r="P3" s="49" t="s">
        <v>269</v>
      </c>
      <c r="Q3" s="49">
        <v>9.6705787486237522</v>
      </c>
      <c r="R3" s="49"/>
      <c r="S3" s="50" t="s">
        <v>269</v>
      </c>
      <c r="T3" s="50">
        <v>194.14921446317177</v>
      </c>
      <c r="U3" s="50"/>
      <c r="V3" s="49" t="s">
        <v>269</v>
      </c>
      <c r="W3" s="49">
        <v>12.532634732303224</v>
      </c>
      <c r="X3" s="49"/>
    </row>
    <row r="4" spans="1:24" x14ac:dyDescent="0.25">
      <c r="A4" s="50" t="s">
        <v>270</v>
      </c>
      <c r="B4" s="50">
        <f>B3*3</f>
        <v>1658.3750565809896</v>
      </c>
      <c r="C4" s="50">
        <f>B4/22747</f>
        <v>7.2905220757945643E-2</v>
      </c>
      <c r="D4" s="49" t="s">
        <v>270</v>
      </c>
      <c r="E4" s="49">
        <f>E3*3</f>
        <v>280.9743593461863</v>
      </c>
      <c r="F4" s="49">
        <f>E4/131851</f>
        <v>2.1309990773387103E-3</v>
      </c>
      <c r="G4" s="50" t="s">
        <v>270</v>
      </c>
      <c r="H4" s="50">
        <f>H3*3</f>
        <v>401.91444468941393</v>
      </c>
      <c r="I4" s="50">
        <f>H4/31011</f>
        <v>1.2960383241089096E-2</v>
      </c>
      <c r="J4" s="49" t="s">
        <v>270</v>
      </c>
      <c r="K4" s="49">
        <f>K3*3</f>
        <v>260.34639980226359</v>
      </c>
      <c r="L4" s="49">
        <f>K4/137255</f>
        <v>1.8968081294106851E-3</v>
      </c>
      <c r="M4" s="50" t="s">
        <v>270</v>
      </c>
      <c r="N4" s="50">
        <f>N3*3</f>
        <v>90.051049355352077</v>
      </c>
      <c r="O4" s="50">
        <f>N4/147861</f>
        <v>6.0902502590508701E-4</v>
      </c>
      <c r="P4" s="49" t="s">
        <v>270</v>
      </c>
      <c r="Q4" s="49">
        <f>Q3*3</f>
        <v>29.011736245871255</v>
      </c>
      <c r="R4" s="49">
        <f>Q4/83761</f>
        <v>3.4636329850254005E-4</v>
      </c>
      <c r="S4" s="50" t="s">
        <v>270</v>
      </c>
      <c r="T4" s="50">
        <f>T3*3</f>
        <v>582.44764338951529</v>
      </c>
      <c r="U4" s="50">
        <f>T4/38750</f>
        <v>1.503090692618104E-2</v>
      </c>
      <c r="V4" s="49" t="s">
        <v>270</v>
      </c>
      <c r="W4" s="49">
        <f>W3*3</f>
        <v>37.597904196909674</v>
      </c>
      <c r="X4" s="49">
        <f>W4/75062</f>
        <v>5.008913191349774E-4</v>
      </c>
    </row>
    <row r="5" spans="1:24" x14ac:dyDescent="0.25">
      <c r="A5" s="50" t="s">
        <v>271</v>
      </c>
      <c r="B5" s="50">
        <f>B3*10</f>
        <v>5527.9168552699648</v>
      </c>
      <c r="C5" s="50">
        <f>B5/22747</f>
        <v>0.24301740252648546</v>
      </c>
      <c r="D5" s="49" t="s">
        <v>271</v>
      </c>
      <c r="E5" s="49">
        <f>E3*10</f>
        <v>936.58119782062101</v>
      </c>
      <c r="F5" s="49">
        <f>E5/131851</f>
        <v>7.1033302577957012E-3</v>
      </c>
      <c r="G5" s="50" t="s">
        <v>271</v>
      </c>
      <c r="H5" s="50">
        <f>H3*10</f>
        <v>1339.7148156313799</v>
      </c>
      <c r="I5" s="50">
        <f>H5/31011</f>
        <v>4.3201277470296985E-2</v>
      </c>
      <c r="J5" s="49" t="s">
        <v>271</v>
      </c>
      <c r="K5" s="49">
        <f>K3*10</f>
        <v>867.82133267421182</v>
      </c>
      <c r="L5" s="49">
        <f>K5/137255</f>
        <v>6.3226937647022832E-3</v>
      </c>
      <c r="M5" s="50" t="s">
        <v>271</v>
      </c>
      <c r="N5" s="50">
        <f>N3*10</f>
        <v>300.17016451784025</v>
      </c>
      <c r="O5" s="50">
        <f>N5/147861</f>
        <v>2.0300834196836236E-3</v>
      </c>
      <c r="P5" s="49" t="s">
        <v>271</v>
      </c>
      <c r="Q5" s="49">
        <f>Q3*10</f>
        <v>96.705787486237526</v>
      </c>
      <c r="R5" s="49">
        <f>Q5/83761</f>
        <v>1.1545443283418001E-3</v>
      </c>
      <c r="S5" s="50" t="s">
        <v>271</v>
      </c>
      <c r="T5" s="50">
        <f>T3*10</f>
        <v>1941.4921446317178</v>
      </c>
      <c r="U5" s="50">
        <f>T5/38750</f>
        <v>5.0103023087270139E-2</v>
      </c>
      <c r="V5" s="49" t="s">
        <v>271</v>
      </c>
      <c r="W5" s="49">
        <f>W3*10</f>
        <v>125.32634732303224</v>
      </c>
      <c r="X5" s="49">
        <f>W5/75062</f>
        <v>1.6696377304499246E-3</v>
      </c>
    </row>
    <row r="7" spans="1:24" x14ac:dyDescent="0.25">
      <c r="A7" s="25" t="s">
        <v>274</v>
      </c>
      <c r="C7">
        <f>(C4*$A$13)/1000</f>
        <v>8.9529332498880843E-2</v>
      </c>
      <c r="F7">
        <f t="shared" ref="F7:X7" si="0">(F4*$A$13)/1000</f>
        <v>2.616917183246751E-3</v>
      </c>
      <c r="I7">
        <f t="shared" si="0"/>
        <v>1.5915656635302464E-2</v>
      </c>
      <c r="L7">
        <f t="shared" si="0"/>
        <v>2.329325169570678E-3</v>
      </c>
      <c r="O7">
        <f t="shared" si="0"/>
        <v>7.4789711186017539E-4</v>
      </c>
      <c r="R7">
        <f t="shared" si="0"/>
        <v>4.2534230874903984E-4</v>
      </c>
      <c r="U7">
        <f t="shared" si="0"/>
        <v>1.8458308608950071E-2</v>
      </c>
      <c r="X7">
        <f t="shared" si="0"/>
        <v>6.1510636673781701E-4</v>
      </c>
    </row>
    <row r="8" spans="1:24" x14ac:dyDescent="0.25">
      <c r="A8" s="25" t="s">
        <v>272</v>
      </c>
      <c r="C8">
        <f>(C5*$A$13)/1000</f>
        <v>0.29843110832960279</v>
      </c>
      <c r="F8">
        <f>(F5*$A$13)/1000</f>
        <v>8.7230572774891699E-3</v>
      </c>
      <c r="I8">
        <f t="shared" ref="I8:X8" si="1">(I5*$A$13)/1000</f>
        <v>5.305218878434155E-2</v>
      </c>
      <c r="L8">
        <f t="shared" si="1"/>
        <v>7.7644172319022578E-3</v>
      </c>
      <c r="O8">
        <f t="shared" si="1"/>
        <v>2.4929903728672514E-3</v>
      </c>
      <c r="R8">
        <f t="shared" si="1"/>
        <v>1.4178076958301328E-3</v>
      </c>
      <c r="U8">
        <f t="shared" si="1"/>
        <v>6.15276953631669E-2</v>
      </c>
      <c r="X8">
        <f t="shared" si="1"/>
        <v>2.0503545557927234E-3</v>
      </c>
    </row>
    <row r="12" spans="1:24" x14ac:dyDescent="0.25">
      <c r="A12" t="s">
        <v>279</v>
      </c>
      <c r="H12" s="184"/>
      <c r="I12" s="184"/>
      <c r="J12" s="184"/>
    </row>
    <row r="13" spans="1:24" x14ac:dyDescent="0.25">
      <c r="A13" s="176">
        <f>Calculations!F35</f>
        <v>1228.0236115892071</v>
      </c>
      <c r="H13" s="184"/>
      <c r="I13" s="199"/>
      <c r="J13" s="184"/>
    </row>
    <row r="14" spans="1:24" x14ac:dyDescent="0.25">
      <c r="C14" s="25"/>
      <c r="D14" s="25"/>
      <c r="E14" s="25"/>
      <c r="H14" s="184"/>
      <c r="I14" s="184"/>
      <c r="J14" s="184"/>
    </row>
    <row r="15" spans="1:24" x14ac:dyDescent="0.25">
      <c r="C15" s="25"/>
      <c r="D15" s="25"/>
      <c r="E15" s="25"/>
      <c r="H15" s="184"/>
      <c r="I15" s="184"/>
      <c r="J15" s="184"/>
    </row>
    <row r="16" spans="1:24" x14ac:dyDescent="0.25">
      <c r="C16" s="25"/>
      <c r="D16" s="25"/>
      <c r="E16" s="25"/>
      <c r="H16" s="201"/>
      <c r="I16" s="184"/>
      <c r="J16" s="184"/>
    </row>
    <row r="17" spans="3:21" x14ac:dyDescent="0.25">
      <c r="C17" s="25"/>
      <c r="D17" s="25"/>
      <c r="E17" s="25"/>
      <c r="H17" s="184"/>
      <c r="I17" s="184"/>
      <c r="J17" s="184"/>
      <c r="P17" s="25"/>
      <c r="Q17" s="25"/>
      <c r="R17" s="25"/>
      <c r="S17" s="25"/>
      <c r="T17" s="25"/>
      <c r="U17" s="25"/>
    </row>
    <row r="18" spans="3:21" x14ac:dyDescent="0.25">
      <c r="C18" s="25"/>
      <c r="D18" s="25"/>
      <c r="E18" s="25"/>
      <c r="H18" s="184"/>
      <c r="I18" s="184"/>
      <c r="J18" s="184"/>
      <c r="P18" s="25"/>
      <c r="Q18" s="25"/>
      <c r="R18" s="25"/>
      <c r="S18" s="201"/>
      <c r="T18" s="25"/>
      <c r="U18" s="25"/>
    </row>
    <row r="19" spans="3:21" x14ac:dyDescent="0.25">
      <c r="C19" s="25"/>
      <c r="D19" s="25"/>
      <c r="E19" s="25"/>
      <c r="H19" s="184"/>
      <c r="I19" s="184"/>
      <c r="J19" s="184"/>
      <c r="P19" s="25"/>
      <c r="Q19" s="25"/>
      <c r="R19" s="25"/>
      <c r="S19" s="25"/>
      <c r="T19" s="25"/>
      <c r="U19" s="25"/>
    </row>
    <row r="20" spans="3:21" x14ac:dyDescent="0.25">
      <c r="C20" s="25"/>
      <c r="D20" s="25"/>
      <c r="E20" s="25"/>
      <c r="H20" s="184"/>
      <c r="I20" s="200"/>
      <c r="J20" s="184"/>
      <c r="P20" s="25"/>
      <c r="Q20" s="25"/>
      <c r="R20" s="25"/>
      <c r="S20" s="25"/>
      <c r="T20" s="25"/>
      <c r="U20" s="25"/>
    </row>
    <row r="21" spans="3:21" x14ac:dyDescent="0.25">
      <c r="H21" s="184"/>
      <c r="I21" s="184"/>
      <c r="J21" s="184"/>
    </row>
    <row r="22" spans="3:21" x14ac:dyDescent="0.25">
      <c r="H22" s="184"/>
      <c r="I22" s="184"/>
      <c r="J22" s="184"/>
    </row>
    <row r="23" spans="3:21" x14ac:dyDescent="0.25">
      <c r="H23" s="184"/>
      <c r="I23" s="184"/>
      <c r="J23" s="18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76</v>
      </c>
    </row>
    <row r="3" spans="1:1" x14ac:dyDescent="0.25">
      <c r="A3" t="s">
        <v>60</v>
      </c>
    </row>
    <row r="4" spans="1:1" x14ac:dyDescent="0.25">
      <c r="A4" t="s">
        <v>104</v>
      </c>
    </row>
    <row r="5" spans="1:1" x14ac:dyDescent="0.25">
      <c r="A5" t="s">
        <v>153</v>
      </c>
    </row>
    <row r="6" spans="1:1" x14ac:dyDescent="0.25">
      <c r="A6" t="s">
        <v>83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51</v>
      </c>
    </row>
    <row r="10" spans="1:1" x14ac:dyDescent="0.25">
      <c r="A10" t="s">
        <v>123</v>
      </c>
    </row>
    <row r="11" spans="1:1" x14ac:dyDescent="0.25">
      <c r="A11" t="s">
        <v>3</v>
      </c>
    </row>
    <row r="12" spans="1:1" x14ac:dyDescent="0.25">
      <c r="A12" t="s">
        <v>82</v>
      </c>
    </row>
    <row r="13" spans="1:1" x14ac:dyDescent="0.25">
      <c r="A13" t="s">
        <v>77</v>
      </c>
    </row>
    <row r="14" spans="1:1" x14ac:dyDescent="0.25">
      <c r="A14" t="s">
        <v>137</v>
      </c>
    </row>
    <row r="15" spans="1:1" x14ac:dyDescent="0.25">
      <c r="A15" t="s">
        <v>33</v>
      </c>
    </row>
    <row r="16" spans="1:1" x14ac:dyDescent="0.25">
      <c r="A16" t="s">
        <v>21</v>
      </c>
    </row>
    <row r="17" spans="1:1" x14ac:dyDescent="0.25">
      <c r="A17" t="s">
        <v>141</v>
      </c>
    </row>
    <row r="18" spans="1:1" x14ac:dyDescent="0.25">
      <c r="A18" t="s">
        <v>35</v>
      </c>
    </row>
    <row r="19" spans="1:1" x14ac:dyDescent="0.25">
      <c r="A19" t="s">
        <v>62</v>
      </c>
    </row>
    <row r="20" spans="1:1" x14ac:dyDescent="0.25">
      <c r="A20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raw</vt:lpstr>
      <vt:lpstr>Sheet2</vt:lpstr>
      <vt:lpstr>Calculations</vt:lpstr>
      <vt:lpstr>Calibration</vt:lpstr>
      <vt:lpstr>Calculated Data</vt:lpstr>
      <vt:lpstr>Percentage data</vt:lpstr>
      <vt:lpstr>LOQ data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2018-11-15T08:16:00Z</dcterms:created>
  <dcterms:modified xsi:type="dcterms:W3CDTF">2022-05-27T13:56:34Z</dcterms:modified>
</cp:coreProperties>
</file>